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paratie" sheetId="1" state="visible" r:id="rId3"/>
    <sheet name="Rezumat" sheetId="2" state="visible" r:id="rId4"/>
    <sheet name="Grafice" sheetId="3" state="visible" r:id="rId5"/>
    <sheet name="Y2026" sheetId="4" state="visible" r:id="rId6"/>
    <sheet name="Y2025" sheetId="5" state="visible" r:id="rId7"/>
  </sheets>
  <definedNames>
    <definedName function="false" hidden="true" localSheetId="0" name="_xlnm._FilterDatabase" vbProcedure="false">Comparatie!$A$3:$AH$45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<sst xmlns="http://schemas.openxmlformats.org/spreadsheetml/2006/main" count="586" uniqueCount="148">
  <si>
    <t xml:space="preserve">COMPARAȚIE 2026 vs 2025 — Imagine Sistem Social pe Județe</t>
  </si>
  <si>
    <t xml:space="preserve">Cod</t>
  </si>
  <si>
    <t xml:space="preserve">Județul</t>
  </si>
  <si>
    <t xml:space="preserve">Număr fizic pensionari</t>
  </si>
  <si>
    <t xml:space="preserve">Valoare totală pensii (lei)</t>
  </si>
  <si>
    <t xml:space="preserve">Pensia medie (lei)</t>
  </si>
  <si>
    <t xml:space="preserve">Număr angajatori</t>
  </si>
  <si>
    <t xml:space="preserve">Fond de salarii (lei)</t>
  </si>
  <si>
    <t xml:space="preserve">Număr asigurați</t>
  </si>
  <si>
    <t xml:space="preserve">Salariu mediu brut (lei)</t>
  </si>
  <si>
    <t xml:space="preserve">CAS (aprox. 25%)</t>
  </si>
  <si>
    <t xml:space="preserve">2025</t>
  </si>
  <si>
    <t xml:space="preserve">2026</t>
  </si>
  <si>
    <t xml:space="preserve">Δ</t>
  </si>
  <si>
    <t xml:space="preserve">Δ%</t>
  </si>
  <si>
    <t xml:space="preserve">011</t>
  </si>
  <si>
    <t xml:space="preserve">ALBA</t>
  </si>
  <si>
    <t xml:space="preserve">021</t>
  </si>
  <si>
    <t xml:space="preserve">ARAD</t>
  </si>
  <si>
    <t xml:space="preserve">031</t>
  </si>
  <si>
    <t xml:space="preserve">ARGEŞ</t>
  </si>
  <si>
    <t xml:space="preserve">041</t>
  </si>
  <si>
    <t xml:space="preserve">BACĂU</t>
  </si>
  <si>
    <t xml:space="preserve">051</t>
  </si>
  <si>
    <t xml:space="preserve">BIHOR</t>
  </si>
  <si>
    <t xml:space="preserve">061</t>
  </si>
  <si>
    <t xml:space="preserve">BISTRIŢA</t>
  </si>
  <si>
    <t xml:space="preserve">071</t>
  </si>
  <si>
    <t xml:space="preserve">BOTOŞANI</t>
  </si>
  <si>
    <t xml:space="preserve">081</t>
  </si>
  <si>
    <t xml:space="preserve">BRAŞOV</t>
  </si>
  <si>
    <t xml:space="preserve">091</t>
  </si>
  <si>
    <t xml:space="preserve">BRĂILA</t>
  </si>
  <si>
    <t xml:space="preserve">101</t>
  </si>
  <si>
    <t xml:space="preserve">BUZĂU</t>
  </si>
  <si>
    <t xml:space="preserve">111</t>
  </si>
  <si>
    <t xml:space="preserve">CARAŞ SEVERIN</t>
  </si>
  <si>
    <t xml:space="preserve">121</t>
  </si>
  <si>
    <t xml:space="preserve">CLUJ</t>
  </si>
  <si>
    <t xml:space="preserve">131</t>
  </si>
  <si>
    <t xml:space="preserve">CONSTANŢA</t>
  </si>
  <si>
    <t xml:space="preserve">141</t>
  </si>
  <si>
    <t xml:space="preserve">COVASNA</t>
  </si>
  <si>
    <t xml:space="preserve">151</t>
  </si>
  <si>
    <t xml:space="preserve">DÂMBOVITA</t>
  </si>
  <si>
    <t xml:space="preserve">161</t>
  </si>
  <si>
    <t xml:space="preserve">DOLJ</t>
  </si>
  <si>
    <t xml:space="preserve">171</t>
  </si>
  <si>
    <t xml:space="preserve">GALAŢI</t>
  </si>
  <si>
    <t xml:space="preserve">181</t>
  </si>
  <si>
    <t xml:space="preserve">GORJ</t>
  </si>
  <si>
    <t xml:space="preserve">191</t>
  </si>
  <si>
    <t xml:space="preserve">HARGHITA</t>
  </si>
  <si>
    <t xml:space="preserve">201</t>
  </si>
  <si>
    <t xml:space="preserve">HUNEDOARA</t>
  </si>
  <si>
    <t xml:space="preserve">211</t>
  </si>
  <si>
    <t xml:space="preserve">IALOMIŢA</t>
  </si>
  <si>
    <t xml:space="preserve">221</t>
  </si>
  <si>
    <t xml:space="preserve">IAŞI</t>
  </si>
  <si>
    <t xml:space="preserve">231</t>
  </si>
  <si>
    <t xml:space="preserve">GIURGIU</t>
  </si>
  <si>
    <t xml:space="preserve">241</t>
  </si>
  <si>
    <t xml:space="preserve">MARAMUREŞ</t>
  </si>
  <si>
    <t xml:space="preserve">251</t>
  </si>
  <si>
    <t xml:space="preserve">MEHEDINŢI</t>
  </si>
  <si>
    <t xml:space="preserve">261</t>
  </si>
  <si>
    <t xml:space="preserve">MUREŞ</t>
  </si>
  <si>
    <t xml:space="preserve">271</t>
  </si>
  <si>
    <t xml:space="preserve">NEAMŢ</t>
  </si>
  <si>
    <t xml:space="preserve">281</t>
  </si>
  <si>
    <t xml:space="preserve">OLT</t>
  </si>
  <si>
    <t xml:space="preserve">291</t>
  </si>
  <si>
    <t xml:space="preserve">PRAHOVA</t>
  </si>
  <si>
    <t xml:space="preserve">301</t>
  </si>
  <si>
    <t xml:space="preserve">SATU MARE</t>
  </si>
  <si>
    <t xml:space="preserve">311</t>
  </si>
  <si>
    <t xml:space="preserve">SĂLAJ</t>
  </si>
  <si>
    <t xml:space="preserve">321</t>
  </si>
  <si>
    <t xml:space="preserve">SIBIU</t>
  </si>
  <si>
    <t xml:space="preserve">331</t>
  </si>
  <si>
    <t xml:space="preserve">SUCEAVA</t>
  </si>
  <si>
    <t xml:space="preserve">341</t>
  </si>
  <si>
    <t xml:space="preserve">TELEORMAN</t>
  </si>
  <si>
    <t xml:space="preserve">351</t>
  </si>
  <si>
    <t xml:space="preserve">TIMIŞ</t>
  </si>
  <si>
    <t xml:space="preserve">361</t>
  </si>
  <si>
    <t xml:space="preserve">TULCEA</t>
  </si>
  <si>
    <t xml:space="preserve">371</t>
  </si>
  <si>
    <t xml:space="preserve">VASLUI</t>
  </si>
  <si>
    <t xml:space="preserve">381</t>
  </si>
  <si>
    <t xml:space="preserve">VÂLCEA</t>
  </si>
  <si>
    <t xml:space="preserve">391</t>
  </si>
  <si>
    <t xml:space="preserve">VRANCEA</t>
  </si>
  <si>
    <t xml:space="preserve">401</t>
  </si>
  <si>
    <t xml:space="preserve">CĂLĂRAŞI</t>
  </si>
  <si>
    <t xml:space="preserve">411</t>
  </si>
  <si>
    <t xml:space="preserve">BUCURESTI</t>
  </si>
  <si>
    <t xml:space="preserve">471</t>
  </si>
  <si>
    <t xml:space="preserve">ILFOV</t>
  </si>
  <si>
    <t xml:space="preserve">TOTAL</t>
  </si>
  <si>
    <t xml:space="preserve">ROMÂNIA</t>
  </si>
  <si>
    <t xml:space="preserve">REZUMAT NAȚIONAL 2026 vs 2025</t>
  </si>
  <si>
    <t xml:space="preserve">Indicator</t>
  </si>
  <si>
    <t xml:space="preserve">Total 2025</t>
  </si>
  <si>
    <t xml:space="preserve">Total 2026</t>
  </si>
  <si>
    <t xml:space="preserve">Δ absolut</t>
  </si>
  <si>
    <t xml:space="preserve">Δ %</t>
  </si>
  <si>
    <t xml:space="preserve">Observație</t>
  </si>
  <si>
    <t xml:space="preserve">Număr total pensionari la nivel național</t>
  </si>
  <si>
    <t xml:space="preserve">Fondul total de pensii plătit anual</t>
  </si>
  <si>
    <t xml:space="preserve">Medie ponderată (val. pensii ÷ nr. pensionari)</t>
  </si>
  <si>
    <t xml:space="preserve">Număr firme cu salariați</t>
  </si>
  <si>
    <t xml:space="preserve">Fond total de salarii</t>
  </si>
  <si>
    <t xml:space="preserve">Număr total asigurați CAS</t>
  </si>
  <si>
    <t xml:space="preserve">Medie ponderată (fond salarii ÷ nr. asigurați)</t>
  </si>
  <si>
    <t xml:space="preserve">≈ 25% din fondul de salarii (estimare CAS)</t>
  </si>
  <si>
    <t xml:space="preserve">TOP 5 JUDEȚE — variații semnificative</t>
  </si>
  <si>
    <t xml:space="preserve">Număr asigurați — creștere (%)</t>
  </si>
  <si>
    <t xml:space="preserve">Județ</t>
  </si>
  <si>
    <t xml:space="preserve">Număr asigurați — scădere (%)</t>
  </si>
  <si>
    <t xml:space="preserve">Salariu mediu brut — creștere (%)</t>
  </si>
  <si>
    <t xml:space="preserve">Număr pensionari — scădere (%)</t>
  </si>
  <si>
    <t xml:space="preserve">GRAFICE COMPARATIVE 2026 vs 2025 — Sistem Social pe Județe</t>
  </si>
  <si>
    <t xml:space="preserve">1. TOP 15 JUDEȚE — Număr asigurați (2025 vs 2026)</t>
  </si>
  <si>
    <t xml:space="preserve">2. TOP 15 JUDEȚE — Fond de salarii (lei)</t>
  </si>
  <si>
    <t xml:space="preserve">3. VARIAȚIE % asigurați pe județe (sortat asc.)</t>
  </si>
  <si>
    <t xml:space="preserve">Δ% asigurați</t>
  </si>
  <si>
    <t xml:space="preserve">4. VARIAȚIE % fond salarii pe județe (sortat asc.)</t>
  </si>
  <si>
    <t xml:space="preserve">Δ% fond salarii</t>
  </si>
  <si>
    <t xml:space="preserve">5. DISTRIBUȚIE număr asigurați 2026 (top 10 + restul)</t>
  </si>
  <si>
    <t xml:space="preserve">Nr. asigurați 2026</t>
  </si>
  <si>
    <t xml:space="preserve">Restul județelor</t>
  </si>
  <si>
    <t xml:space="preserve">6. SALARIU MEDIU BRUT — top 10 județe (2025 vs 2026)</t>
  </si>
  <si>
    <t xml:space="preserve">Salariu 2025</t>
  </si>
  <si>
    <t xml:space="preserve">Salariu 2026</t>
  </si>
  <si>
    <t xml:space="preserve">7. RAPORT PENSIONARI / ASIGURAȚI 2026 (top 15 cele mai dependente)</t>
  </si>
  <si>
    <t xml:space="preserve">Pensionari / Asigurat</t>
  </si>
  <si>
    <t xml:space="preserve">Cod județ</t>
  </si>
  <si>
    <t xml:space="preserve">JUDEŢUL</t>
  </si>
  <si>
    <t xml:space="preserve">Valoarea totală a drepturilor de pensie cuvenite       -lei-</t>
  </si>
  <si>
    <t xml:space="preserve">PENSIA MEDIE          -lei-</t>
  </si>
  <si>
    <t xml:space="preserve">Numar de angajatori</t>
  </si>
  <si>
    <t xml:space="preserve">Fond de salarii</t>
  </si>
  <si>
    <t xml:space="preserve">Numarul de asigurati</t>
  </si>
  <si>
    <t xml:space="preserve">Salariul mediu brut</t>
  </si>
  <si>
    <t xml:space="preserve">Aproximativ 25%</t>
  </si>
  <si>
    <t xml:space="preserve">Total</t>
  </si>
  <si>
    <t xml:space="preserve">BUCUREŞTI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</si>
</sst>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#,##0"/>
    <numFmt numFmtId="167" formatCode="\+#,##0;\-#,##0;\-"/>
    <numFmt numFmtId="168" formatCode="0.0%;\(0.0%\);\-"/>
    <numFmt numFmtId="169" formatCode="\+0.0%;\-0.0%;\-"/>
    <numFmt numFmtId="170" formatCode="0.00"/>
  </numFmts>
  <fonts count="17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2"/>
      <color rgb="FFFFFFFF"/>
      <name val="Aptos Narrow"/>
      <family val="0"/>
      <charset val="1"/>
    </font>
    <font>
      <b val="true"/>
      <sz val="10"/>
      <color rgb="FFFFFFFF"/>
      <name val="Aptos Narrow"/>
      <family val="0"/>
      <charset val="1"/>
    </font>
    <font>
      <b val="true"/>
      <sz val="9"/>
      <name val="Aptos Narrow"/>
      <family val="0"/>
      <charset val="1"/>
    </font>
    <font>
      <sz val="10"/>
      <name val="Aptos Narrow"/>
      <family val="0"/>
      <charset val="1"/>
    </font>
    <font>
      <b val="true"/>
      <sz val="10"/>
      <name val="Aptos Narrow"/>
      <family val="0"/>
      <charset val="1"/>
    </font>
    <font>
      <b val="true"/>
      <sz val="11"/>
      <color rgb="FF1F4E78"/>
      <name val="Aptos Narrow"/>
      <family val="0"/>
      <charset val="1"/>
    </font>
    <font>
      <b val="true"/>
      <sz val="14"/>
      <color rgb="FFFFFFFF"/>
      <name val="Aptos Narrow"/>
      <family val="0"/>
      <charset val="1"/>
    </font>
    <font>
      <b val="true"/>
      <sz val="12"/>
      <color rgb="FF1F4E78"/>
      <name val="Aptos Narrow"/>
      <family val="0"/>
      <charset val="1"/>
    </font>
    <font>
      <sz val="9"/>
      <name val="Aptos Narrow"/>
      <family val="0"/>
      <charset val="1"/>
    </font>
    <font>
      <b val="true"/>
      <sz val="18"/>
      <color rgb="FF000000"/>
      <name val="Aptos Narrow"/>
      <family val="2"/>
    </font>
    <font>
      <sz val="10"/>
      <color rgb="FF000000"/>
      <name val="Aptos Narrow"/>
      <family val="2"/>
    </font>
    <font>
      <b val="true"/>
      <sz val="10"/>
      <color rgb="FF00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1F4E78"/>
        <bgColor rgb="FF125573"/>
      </patternFill>
    </fill>
    <fill>
      <patternFill patternType="solid">
        <fgColor rgb="FF2E75B6"/>
        <bgColor rgb="FF4472C4"/>
      </patternFill>
    </fill>
    <fill>
      <patternFill patternType="solid">
        <fgColor rgb="FF4472C4"/>
        <bgColor rgb="FF2E75B6"/>
      </patternFill>
    </fill>
    <fill>
      <patternFill patternType="solid">
        <fgColor rgb="FFD9E1F2"/>
        <bgColor rgb="FFD9D9D9"/>
      </patternFill>
    </fill>
    <fill>
      <patternFill patternType="solid">
        <fgColor rgb="FFF2F2F2"/>
        <bgColor rgb="FFFFFFFF"/>
      </patternFill>
    </fill>
    <fill>
      <patternFill patternType="solid">
        <fgColor rgb="FFFFE699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8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8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3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3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3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3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3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AS_MARTIE" xfId="20"/>
  </cellStyles>
  <dxfs count="147">
    <dxf>
      <fill>
        <patternFill patternType="solid">
          <fgColor rgb="FFF2F2F2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D9E1F2"/>
          <bgColor rgb="FF000000"/>
        </patternFill>
      </fill>
    </dxf>
    <dxf>
      <fill>
        <patternFill patternType="solid">
          <fgColor rgb="FF63BE7B"/>
          <bgColor rgb="FF000000"/>
        </patternFill>
      </fill>
    </dxf>
    <dxf>
      <fill>
        <patternFill patternType="solid">
          <fgColor rgb="FF86C87D"/>
          <bgColor rgb="FF000000"/>
        </patternFill>
      </fill>
    </dxf>
    <dxf>
      <fill>
        <patternFill patternType="solid">
          <fgColor rgb="FF90CB7E"/>
          <bgColor rgb="FF000000"/>
        </patternFill>
      </fill>
    </dxf>
    <dxf>
      <fill>
        <patternFill patternType="solid">
          <fgColor rgb="FFAFD480"/>
          <bgColor rgb="FF000000"/>
        </patternFill>
      </fill>
    </dxf>
    <dxf>
      <fill>
        <patternFill patternType="solid">
          <fgColor rgb="FFB3D580"/>
          <bgColor rgb="FF000000"/>
        </patternFill>
      </fill>
    </dxf>
    <dxf>
      <fill>
        <patternFill patternType="solid">
          <fgColor rgb="FFB6D680"/>
          <bgColor rgb="FF000000"/>
        </patternFill>
      </fill>
    </dxf>
    <dxf>
      <fill>
        <patternFill patternType="solid">
          <fgColor rgb="FFB8D780"/>
          <bgColor rgb="FF000000"/>
        </patternFill>
      </fill>
    </dxf>
    <dxf>
      <fill>
        <patternFill patternType="solid">
          <fgColor rgb="FFB9D780"/>
          <bgColor rgb="FF000000"/>
        </patternFill>
      </fill>
    </dxf>
    <dxf>
      <fill>
        <patternFill patternType="solid">
          <fgColor rgb="FFBFD981"/>
          <bgColor rgb="FF000000"/>
        </patternFill>
      </fill>
    </dxf>
    <dxf>
      <fill>
        <patternFill patternType="solid">
          <fgColor rgb="FFC3DA81"/>
          <bgColor rgb="FF000000"/>
        </patternFill>
      </fill>
    </dxf>
    <dxf>
      <fill>
        <patternFill patternType="solid">
          <fgColor rgb="FFC4DA81"/>
          <bgColor rgb="FF000000"/>
        </patternFill>
      </fill>
    </dxf>
    <dxf>
      <fill>
        <patternFill patternType="solid">
          <fgColor rgb="FFC8DC81"/>
          <bgColor rgb="FF000000"/>
        </patternFill>
      </fill>
    </dxf>
    <dxf>
      <fill>
        <patternFill patternType="solid">
          <fgColor rgb="FFCBDC81"/>
          <bgColor rgb="FF000000"/>
        </patternFill>
      </fill>
    </dxf>
    <dxf>
      <fill>
        <patternFill patternType="solid">
          <fgColor rgb="FFD7E082"/>
          <bgColor rgb="FF000000"/>
        </patternFill>
      </fill>
    </dxf>
    <dxf>
      <fill>
        <patternFill patternType="solid">
          <fgColor rgb="FFD8E082"/>
          <bgColor rgb="FF000000"/>
        </patternFill>
      </fill>
    </dxf>
    <dxf>
      <fill>
        <patternFill patternType="solid">
          <fgColor rgb="FFDCE182"/>
          <bgColor rgb="FF000000"/>
        </patternFill>
      </fill>
    </dxf>
    <dxf>
      <fill>
        <patternFill patternType="solid">
          <fgColor rgb="FFE2E383"/>
          <bgColor rgb="FF000000"/>
        </patternFill>
      </fill>
    </dxf>
    <dxf>
      <fill>
        <patternFill patternType="solid">
          <fgColor rgb="FFE6E483"/>
          <bgColor rgb="FF000000"/>
        </patternFill>
      </fill>
    </dxf>
    <dxf>
      <fill>
        <patternFill patternType="solid">
          <fgColor rgb="FFE8E583"/>
          <bgColor rgb="FF000000"/>
        </patternFill>
      </fill>
    </dxf>
    <dxf>
      <fill>
        <patternFill patternType="solid">
          <fgColor rgb="FFEAE583"/>
          <bgColor rgb="FF000000"/>
        </patternFill>
      </fill>
    </dxf>
    <dxf>
      <fill>
        <patternFill patternType="solid">
          <fgColor rgb="FFEEE683"/>
          <bgColor rgb="FF000000"/>
        </patternFill>
      </fill>
    </dxf>
    <dxf>
      <fill>
        <patternFill patternType="solid">
          <fgColor rgb="FFF1E784"/>
          <bgColor rgb="FF000000"/>
        </patternFill>
      </fill>
    </dxf>
    <dxf>
      <fill>
        <patternFill patternType="solid">
          <fgColor rgb="FFF2E884"/>
          <bgColor rgb="FF000000"/>
        </patternFill>
      </fill>
    </dxf>
    <dxf>
      <fill>
        <patternFill patternType="solid">
          <fgColor rgb="FFF3E884"/>
          <bgColor rgb="FF000000"/>
        </patternFill>
      </fill>
    </dxf>
    <dxf>
      <fill>
        <patternFill patternType="solid">
          <fgColor rgb="FFF7E984"/>
          <bgColor rgb="FF000000"/>
        </patternFill>
      </fill>
    </dxf>
    <dxf>
      <fill>
        <patternFill patternType="solid">
          <fgColor rgb="FFF8696B"/>
          <bgColor rgb="FF000000"/>
        </patternFill>
      </fill>
    </dxf>
    <dxf>
      <fill>
        <patternFill patternType="solid">
          <fgColor rgb="FFF98570"/>
          <bgColor rgb="FF000000"/>
        </patternFill>
      </fill>
    </dxf>
    <dxf>
      <fill>
        <patternFill patternType="solid">
          <fgColor rgb="FFFCEB84"/>
          <bgColor rgb="FF000000"/>
        </patternFill>
      </fill>
    </dxf>
    <dxf>
      <fill>
        <patternFill patternType="solid">
          <fgColor rgb="FFFDCE7E"/>
          <bgColor rgb="FF000000"/>
        </patternFill>
      </fill>
    </dxf>
    <dxf>
      <fill>
        <patternFill patternType="solid">
          <fgColor rgb="FFFDD780"/>
          <bgColor rgb="FF000000"/>
        </patternFill>
      </fill>
    </dxf>
    <dxf>
      <fill>
        <patternFill patternType="solid">
          <fgColor rgb="FFFED880"/>
          <bgColor rgb="FF000000"/>
        </patternFill>
      </fill>
    </dxf>
    <dxf>
      <fill>
        <patternFill patternType="solid">
          <fgColor rgb="FFFEE182"/>
          <bgColor rgb="FF000000"/>
        </patternFill>
      </fill>
    </dxf>
    <dxf>
      <fill>
        <patternFill patternType="solid">
          <fgColor rgb="FFFEE883"/>
          <bgColor rgb="FF000000"/>
        </patternFill>
      </fill>
    </dxf>
    <dxf>
      <fill>
        <patternFill patternType="solid">
          <fgColor rgb="FFFFEB84"/>
          <bgColor rgb="FF000000"/>
        </patternFill>
      </fill>
    </dxf>
    <dxf>
      <fill>
        <patternFill patternType="solid">
          <fgColor rgb="FF6AC07C"/>
          <bgColor rgb="FF000000"/>
        </patternFill>
      </fill>
    </dxf>
    <dxf>
      <fill>
        <patternFill patternType="solid">
          <fgColor rgb="FF87C97E"/>
          <bgColor rgb="FF000000"/>
        </patternFill>
      </fill>
    </dxf>
    <dxf>
      <fill>
        <patternFill patternType="solid">
          <fgColor rgb="FF8CCA7E"/>
          <bgColor rgb="FF000000"/>
        </patternFill>
      </fill>
    </dxf>
    <dxf>
      <fill>
        <patternFill patternType="solid">
          <fgColor rgb="FF91CC7E"/>
          <bgColor rgb="FF000000"/>
        </patternFill>
      </fill>
    </dxf>
    <dxf>
      <fill>
        <patternFill patternType="solid">
          <fgColor rgb="FF94CC7E"/>
          <bgColor rgb="FF000000"/>
        </patternFill>
      </fill>
    </dxf>
    <dxf>
      <fill>
        <patternFill patternType="solid">
          <fgColor rgb="FF9ACE7F"/>
          <bgColor rgb="FF000000"/>
        </patternFill>
      </fill>
    </dxf>
    <dxf>
      <fill>
        <patternFill patternType="solid">
          <fgColor rgb="FF9FD07F"/>
          <bgColor rgb="FF000000"/>
        </patternFill>
      </fill>
    </dxf>
    <dxf>
      <fill>
        <patternFill patternType="solid">
          <fgColor rgb="FFA0D07F"/>
          <bgColor rgb="FF000000"/>
        </patternFill>
      </fill>
    </dxf>
    <dxf>
      <fill>
        <patternFill patternType="solid">
          <fgColor rgb="FFA8D27F"/>
          <bgColor rgb="FF000000"/>
        </patternFill>
      </fill>
    </dxf>
    <dxf>
      <fill>
        <patternFill patternType="solid">
          <fgColor rgb="FFAED480"/>
          <bgColor rgb="FF000000"/>
        </patternFill>
      </fill>
    </dxf>
    <dxf>
      <fill>
        <patternFill patternType="solid">
          <fgColor rgb="FFB0D580"/>
          <bgColor rgb="FF000000"/>
        </patternFill>
      </fill>
    </dxf>
    <dxf>
      <fill>
        <patternFill patternType="solid">
          <fgColor rgb="FFB2D580"/>
          <bgColor rgb="FF000000"/>
        </patternFill>
      </fill>
    </dxf>
    <dxf>
      <fill>
        <patternFill patternType="solid">
          <fgColor rgb="FFBBD881"/>
          <bgColor rgb="FF000000"/>
        </patternFill>
      </fill>
    </dxf>
    <dxf>
      <fill>
        <patternFill patternType="solid">
          <fgColor rgb="FFC1D981"/>
          <bgColor rgb="FF000000"/>
        </patternFill>
      </fill>
    </dxf>
    <dxf>
      <fill>
        <patternFill patternType="solid">
          <fgColor rgb="FFCCDD82"/>
          <bgColor rgb="FF000000"/>
        </patternFill>
      </fill>
    </dxf>
    <dxf>
      <fill>
        <patternFill patternType="solid">
          <fgColor rgb="FFCEDD82"/>
          <bgColor rgb="FF000000"/>
        </patternFill>
      </fill>
    </dxf>
    <dxf>
      <fill>
        <patternFill patternType="solid">
          <fgColor rgb="FFD2DE82"/>
          <bgColor rgb="FF000000"/>
        </patternFill>
      </fill>
    </dxf>
    <dxf>
      <fill>
        <patternFill patternType="solid">
          <fgColor rgb="FFD2DF82"/>
          <bgColor rgb="FF000000"/>
        </patternFill>
      </fill>
    </dxf>
    <dxf>
      <fill>
        <patternFill patternType="solid">
          <fgColor rgb="FFDBE182"/>
          <bgColor rgb="FF000000"/>
        </patternFill>
      </fill>
    </dxf>
    <dxf>
      <fill>
        <patternFill patternType="solid">
          <fgColor rgb="FFDDE182"/>
          <bgColor rgb="FF000000"/>
        </patternFill>
      </fill>
    </dxf>
    <dxf>
      <fill>
        <patternFill patternType="solid">
          <fgColor rgb="FFDEE283"/>
          <bgColor rgb="FF000000"/>
        </patternFill>
      </fill>
    </dxf>
    <dxf>
      <fill>
        <patternFill patternType="solid">
          <fgColor rgb="FFE7E483"/>
          <bgColor rgb="FF000000"/>
        </patternFill>
      </fill>
    </dxf>
    <dxf>
      <fill>
        <patternFill patternType="solid">
          <fgColor rgb="FFE7E583"/>
          <bgColor rgb="FF000000"/>
        </patternFill>
      </fill>
    </dxf>
    <dxf>
      <fill>
        <patternFill patternType="solid">
          <fgColor rgb="FFF6E984"/>
          <bgColor rgb="FF000000"/>
        </patternFill>
      </fill>
    </dxf>
    <dxf>
      <fill>
        <patternFill patternType="solid">
          <fgColor rgb="FFF9EA84"/>
          <bgColor rgb="FF000000"/>
        </patternFill>
      </fill>
    </dxf>
    <dxf>
      <fill>
        <patternFill patternType="solid">
          <fgColor rgb="FFFA9974"/>
          <bgColor rgb="FF000000"/>
        </patternFill>
      </fill>
    </dxf>
    <dxf>
      <fill>
        <patternFill patternType="solid">
          <fgColor rgb="FFFAEA84"/>
          <bgColor rgb="FF000000"/>
        </patternFill>
      </fill>
    </dxf>
    <dxf>
      <fill>
        <patternFill patternType="solid">
          <fgColor rgb="FFFBA877"/>
          <bgColor rgb="FF000000"/>
        </patternFill>
      </fill>
    </dxf>
    <dxf>
      <fill>
        <patternFill patternType="solid">
          <fgColor rgb="FFFBEA84"/>
          <bgColor rgb="FF000000"/>
        </patternFill>
      </fill>
    </dxf>
    <dxf>
      <fill>
        <patternFill patternType="solid">
          <fgColor rgb="FFFDD880"/>
          <bgColor rgb="FF000000"/>
        </patternFill>
      </fill>
    </dxf>
    <dxf>
      <fill>
        <patternFill patternType="solid">
          <fgColor rgb="FF6FC27C"/>
          <bgColor rgb="FF000000"/>
        </patternFill>
      </fill>
    </dxf>
    <dxf>
      <fill>
        <patternFill patternType="solid">
          <fgColor rgb="FF86C97E"/>
          <bgColor rgb="FF000000"/>
        </patternFill>
      </fill>
    </dxf>
    <dxf>
      <fill>
        <patternFill patternType="solid">
          <fgColor rgb="FF9BCE7F"/>
          <bgColor rgb="FF000000"/>
        </patternFill>
      </fill>
    </dxf>
    <dxf>
      <fill>
        <patternFill patternType="solid">
          <fgColor rgb="FF9DCF7F"/>
          <bgColor rgb="FF000000"/>
        </patternFill>
      </fill>
    </dxf>
    <dxf>
      <fill>
        <patternFill patternType="solid">
          <fgColor rgb="FFA5D17F"/>
          <bgColor rgb="FF000000"/>
        </patternFill>
      </fill>
    </dxf>
    <dxf>
      <fill>
        <patternFill patternType="solid">
          <fgColor rgb="FFA6D27F"/>
          <bgColor rgb="FF000000"/>
        </patternFill>
      </fill>
    </dxf>
    <dxf>
      <fill>
        <patternFill patternType="solid">
          <fgColor rgb="FFACD380"/>
          <bgColor rgb="FF000000"/>
        </patternFill>
      </fill>
    </dxf>
    <dxf>
      <fill>
        <patternFill patternType="solid">
          <fgColor rgb="FFBAD881"/>
          <bgColor rgb="FF000000"/>
        </patternFill>
      </fill>
    </dxf>
    <dxf>
      <fill>
        <patternFill patternType="solid">
          <fgColor rgb="FFBED981"/>
          <bgColor rgb="FF000000"/>
        </patternFill>
      </fill>
    </dxf>
    <dxf>
      <fill>
        <patternFill patternType="solid">
          <fgColor rgb="FFC2DA81"/>
          <bgColor rgb="FF000000"/>
        </patternFill>
      </fill>
    </dxf>
    <dxf>
      <fill>
        <patternFill patternType="solid">
          <fgColor rgb="FFC8DB81"/>
          <bgColor rgb="FF000000"/>
        </patternFill>
      </fill>
    </dxf>
    <dxf>
      <fill>
        <patternFill patternType="solid">
          <fgColor rgb="FFD4DF82"/>
          <bgColor rgb="FF000000"/>
        </patternFill>
      </fill>
    </dxf>
    <dxf>
      <fill>
        <patternFill patternType="solid">
          <fgColor rgb="FFD5DF82"/>
          <bgColor rgb="FF000000"/>
        </patternFill>
      </fill>
    </dxf>
    <dxf>
      <fill>
        <patternFill patternType="solid">
          <fgColor rgb="FFDAE182"/>
          <bgColor rgb="FF000000"/>
        </patternFill>
      </fill>
    </dxf>
    <dxf>
      <fill>
        <patternFill patternType="solid">
          <fgColor rgb="FFDDE283"/>
          <bgColor rgb="FF000000"/>
        </patternFill>
      </fill>
    </dxf>
    <dxf>
      <fill>
        <patternFill patternType="solid">
          <fgColor rgb="FFDFE283"/>
          <bgColor rgb="FF000000"/>
        </patternFill>
      </fill>
    </dxf>
    <dxf>
      <fill>
        <patternFill patternType="solid">
          <fgColor rgb="FFE4E483"/>
          <bgColor rgb="FF000000"/>
        </patternFill>
      </fill>
    </dxf>
    <dxf>
      <fill>
        <patternFill patternType="solid">
          <fgColor rgb="FFE5E483"/>
          <bgColor rgb="FF000000"/>
        </patternFill>
      </fill>
    </dxf>
    <dxf>
      <fill>
        <patternFill patternType="solid">
          <fgColor rgb="FFEBE683"/>
          <bgColor rgb="FF000000"/>
        </patternFill>
      </fill>
    </dxf>
    <dxf>
      <fill>
        <patternFill patternType="solid">
          <fgColor rgb="FFF0E784"/>
          <bgColor rgb="FF000000"/>
        </patternFill>
      </fill>
    </dxf>
    <dxf>
      <fill>
        <patternFill patternType="solid">
          <fgColor rgb="FFF5E884"/>
          <bgColor rgb="FF000000"/>
        </patternFill>
      </fill>
    </dxf>
    <dxf>
      <fill>
        <patternFill patternType="solid">
          <fgColor rgb="FFF5E984"/>
          <bgColor rgb="FF000000"/>
        </patternFill>
      </fill>
    </dxf>
    <dxf>
      <fill>
        <patternFill patternType="solid">
          <fgColor rgb="FFFBB078"/>
          <bgColor rgb="FF000000"/>
        </patternFill>
      </fill>
    </dxf>
    <dxf>
      <fill>
        <patternFill patternType="solid">
          <fgColor rgb="FFFDCF7E"/>
          <bgColor rgb="FF000000"/>
        </patternFill>
      </fill>
    </dxf>
    <dxf>
      <fill>
        <patternFill patternType="solid">
          <fgColor rgb="FFFDD27F"/>
          <bgColor rgb="FF000000"/>
        </patternFill>
      </fill>
    </dxf>
    <dxf>
      <fill>
        <patternFill patternType="solid">
          <fgColor rgb="FFFDD37F"/>
          <bgColor rgb="FF000000"/>
        </patternFill>
      </fill>
    </dxf>
    <dxf>
      <fill>
        <patternFill patternType="solid">
          <fgColor rgb="FFFEDF81"/>
          <bgColor rgb="FF000000"/>
        </patternFill>
      </fill>
    </dxf>
    <dxf>
      <fill>
        <patternFill patternType="solid">
          <fgColor rgb="FFFEE482"/>
          <bgColor rgb="FF000000"/>
        </patternFill>
      </fill>
    </dxf>
    <dxf>
      <fill>
        <patternFill patternType="solid">
          <fgColor rgb="FFFEE683"/>
          <bgColor rgb="FF000000"/>
        </patternFill>
      </fill>
    </dxf>
    <dxf>
      <fill>
        <patternFill patternType="solid">
          <fgColor rgb="FFFBA476"/>
          <bgColor rgb="FF000000"/>
        </patternFill>
      </fill>
    </dxf>
    <dxf>
      <fill>
        <patternFill patternType="solid">
          <fgColor rgb="FFFDC97D"/>
          <bgColor rgb="FF000000"/>
        </patternFill>
      </fill>
    </dxf>
    <dxf>
      <fill>
        <patternFill patternType="solid">
          <fgColor rgb="FFFDCB7E"/>
          <bgColor rgb="FF000000"/>
        </patternFill>
      </fill>
    </dxf>
    <dxf>
      <fill>
        <patternFill patternType="solid">
          <fgColor rgb="FFFDCC7E"/>
          <bgColor rgb="FF000000"/>
        </patternFill>
      </fill>
    </dxf>
    <dxf>
      <fill>
        <patternFill patternType="solid">
          <fgColor rgb="FFFDCD7E"/>
          <bgColor rgb="FF000000"/>
        </patternFill>
      </fill>
    </dxf>
    <dxf>
      <fill>
        <patternFill patternType="solid">
          <fgColor rgb="FFFDD07E"/>
          <bgColor rgb="FF000000"/>
        </patternFill>
      </fill>
    </dxf>
    <dxf>
      <fill>
        <patternFill patternType="solid">
          <fgColor rgb="FFFDD17F"/>
          <bgColor rgb="FF000000"/>
        </patternFill>
      </fill>
    </dxf>
    <dxf>
      <fill>
        <patternFill patternType="solid">
          <fgColor rgb="FFFDD47F"/>
          <bgColor rgb="FF000000"/>
        </patternFill>
      </fill>
    </dxf>
    <dxf>
      <fill>
        <patternFill patternType="solid">
          <fgColor rgb="FFFDD57F"/>
          <bgColor rgb="FF000000"/>
        </patternFill>
      </fill>
    </dxf>
    <dxf>
      <fill>
        <patternFill patternType="solid">
          <fgColor rgb="FFFDD680"/>
          <bgColor rgb="FF000000"/>
        </patternFill>
      </fill>
    </dxf>
    <dxf>
      <fill>
        <patternFill patternType="solid">
          <fgColor rgb="FFFED980"/>
          <bgColor rgb="FF000000"/>
        </patternFill>
      </fill>
    </dxf>
    <dxf>
      <fill>
        <patternFill patternType="solid">
          <fgColor rgb="FFFEDA80"/>
          <bgColor rgb="FF000000"/>
        </patternFill>
      </fill>
    </dxf>
    <dxf>
      <fill>
        <patternFill patternType="solid">
          <fgColor rgb="FFFEDB80"/>
          <bgColor rgb="FF000000"/>
        </patternFill>
      </fill>
    </dxf>
    <dxf>
      <fill>
        <patternFill patternType="solid">
          <fgColor rgb="FFFEDC81"/>
          <bgColor rgb="FF000000"/>
        </patternFill>
      </fill>
    </dxf>
    <dxf>
      <fill>
        <patternFill patternType="solid">
          <fgColor rgb="FF7AC57D"/>
          <bgColor rgb="FF000000"/>
        </patternFill>
      </fill>
    </dxf>
    <dxf>
      <fill>
        <patternFill patternType="solid">
          <fgColor rgb="FFE1E383"/>
          <bgColor rgb="FF000000"/>
        </patternFill>
      </fill>
    </dxf>
    <dxf>
      <fill>
        <patternFill patternType="solid">
          <fgColor rgb="FFFCB379"/>
          <bgColor rgb="FF000000"/>
        </patternFill>
      </fill>
    </dxf>
    <dxf>
      <fill>
        <patternFill patternType="solid">
          <fgColor rgb="FFFCC27C"/>
          <bgColor rgb="FF000000"/>
        </patternFill>
      </fill>
    </dxf>
    <dxf>
      <fill>
        <patternFill patternType="solid">
          <fgColor rgb="FFFCC47C"/>
          <bgColor rgb="FF000000"/>
        </patternFill>
      </fill>
    </dxf>
    <dxf>
      <fill>
        <patternFill patternType="solid">
          <fgColor rgb="FFFDC77D"/>
          <bgColor rgb="FF000000"/>
        </patternFill>
      </fill>
    </dxf>
    <dxf>
      <fill>
        <patternFill patternType="solid">
          <fgColor rgb="FFFEDB81"/>
          <bgColor rgb="FF000000"/>
        </patternFill>
      </fill>
    </dxf>
    <dxf>
      <fill>
        <patternFill patternType="solid">
          <fgColor rgb="FFFEDD81"/>
          <bgColor rgb="FF000000"/>
        </patternFill>
      </fill>
    </dxf>
    <dxf>
      <fill>
        <patternFill patternType="solid">
          <fgColor rgb="FFFEDE81"/>
          <bgColor rgb="FF000000"/>
        </patternFill>
      </fill>
    </dxf>
    <dxf>
      <fill>
        <patternFill patternType="solid">
          <fgColor rgb="FFFEE081"/>
          <bgColor rgb="FF000000"/>
        </patternFill>
      </fill>
    </dxf>
    <dxf>
      <fill>
        <patternFill patternType="solid">
          <fgColor rgb="FFFEE382"/>
          <bgColor rgb="FF000000"/>
        </patternFill>
      </fill>
    </dxf>
    <dxf>
      <fill>
        <patternFill patternType="solid">
          <fgColor rgb="FFFEE582"/>
          <bgColor rgb="FF000000"/>
        </patternFill>
      </fill>
    </dxf>
    <dxf>
      <fill>
        <patternFill patternType="solid">
          <fgColor rgb="FFFBAC77"/>
          <bgColor rgb="FF000000"/>
        </patternFill>
      </fill>
    </dxf>
    <dxf>
      <fill>
        <patternFill patternType="solid">
          <fgColor rgb="FFFCBD7B"/>
          <bgColor rgb="FF000000"/>
        </patternFill>
      </fill>
    </dxf>
    <dxf>
      <fill>
        <patternFill patternType="solid">
          <fgColor rgb="FFFCBE7B"/>
          <bgColor rgb="FF000000"/>
        </patternFill>
      </fill>
    </dxf>
    <dxf>
      <fill>
        <patternFill patternType="solid">
          <fgColor rgb="FFFCC17C"/>
          <bgColor rgb="FF000000"/>
        </patternFill>
      </fill>
    </dxf>
    <dxf>
      <fill>
        <patternFill patternType="solid">
          <fgColor rgb="FFFCC57C"/>
          <bgColor rgb="FF000000"/>
        </patternFill>
      </fill>
    </dxf>
    <dxf>
      <fill>
        <patternFill patternType="solid">
          <fgColor rgb="FFFDC87D"/>
          <bgColor rgb="FF000000"/>
        </patternFill>
      </fill>
    </dxf>
    <dxf>
      <fill>
        <patternFill patternType="solid">
          <fgColor rgb="FFFDCB7D"/>
          <bgColor rgb="FF000000"/>
        </patternFill>
      </fill>
    </dxf>
    <dxf>
      <fill>
        <patternFill patternType="solid">
          <fgColor rgb="FF77C47D"/>
          <bgColor rgb="FF000000"/>
        </patternFill>
      </fill>
    </dxf>
    <dxf>
      <fill>
        <patternFill patternType="solid">
          <fgColor rgb="FF7CC67D"/>
          <bgColor rgb="FF000000"/>
        </patternFill>
      </fill>
    </dxf>
    <dxf>
      <fill>
        <patternFill patternType="solid">
          <fgColor rgb="FF7EC67D"/>
          <bgColor rgb="FF000000"/>
        </patternFill>
      </fill>
    </dxf>
    <dxf>
      <fill>
        <patternFill patternType="solid">
          <fgColor rgb="FF85C87D"/>
          <bgColor rgb="FF000000"/>
        </patternFill>
      </fill>
    </dxf>
    <dxf>
      <fill>
        <patternFill patternType="solid">
          <fgColor rgb="FF96CD7E"/>
          <bgColor rgb="FF000000"/>
        </patternFill>
      </fill>
    </dxf>
    <dxf>
      <fill>
        <patternFill patternType="solid">
          <fgColor rgb="FF98CE7F"/>
          <bgColor rgb="FF000000"/>
        </patternFill>
      </fill>
    </dxf>
    <dxf>
      <fill>
        <patternFill patternType="solid">
          <fgColor rgb="FFADD480"/>
          <bgColor rgb="FF000000"/>
        </patternFill>
      </fill>
    </dxf>
    <dxf>
      <fill>
        <patternFill patternType="solid">
          <fgColor rgb="FFB1D580"/>
          <bgColor rgb="FF000000"/>
        </patternFill>
      </fill>
    </dxf>
    <dxf>
      <fill>
        <patternFill patternType="solid">
          <fgColor rgb="FFB3D680"/>
          <bgColor rgb="FF000000"/>
        </patternFill>
      </fill>
    </dxf>
    <dxf>
      <fill>
        <patternFill patternType="solid">
          <fgColor rgb="FFB4D680"/>
          <bgColor rgb="FF000000"/>
        </patternFill>
      </fill>
    </dxf>
    <dxf>
      <fill>
        <patternFill patternType="solid">
          <fgColor rgb="FFBDD881"/>
          <bgColor rgb="FF000000"/>
        </patternFill>
      </fill>
    </dxf>
    <dxf>
      <fill>
        <patternFill patternType="solid">
          <fgColor rgb="FFC5DB81"/>
          <bgColor rgb="FF000000"/>
        </patternFill>
      </fill>
    </dxf>
    <dxf>
      <fill>
        <patternFill patternType="solid">
          <fgColor rgb="FFC7DB81"/>
          <bgColor rgb="FF000000"/>
        </patternFill>
      </fill>
    </dxf>
    <dxf>
      <fill>
        <patternFill patternType="solid">
          <fgColor rgb="FFD6E082"/>
          <bgColor rgb="FF000000"/>
        </patternFill>
      </fill>
    </dxf>
    <dxf>
      <fill>
        <patternFill patternType="solid">
          <fgColor rgb="FFD9E082"/>
          <bgColor rgb="FF000000"/>
        </patternFill>
      </fill>
    </dxf>
    <dxf>
      <fill>
        <patternFill patternType="solid">
          <fgColor rgb="FFE0E283"/>
          <bgColor rgb="FF000000"/>
        </patternFill>
      </fill>
    </dxf>
    <dxf>
      <fill>
        <patternFill patternType="solid">
          <fgColor rgb="FFE3E383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96B24"/>
      <rgbColor rgb="FF000080"/>
      <rgbColor rgb="FF4EA72E"/>
      <rgbColor rgb="FF800080"/>
      <rgbColor rgb="FF0D8CBD"/>
      <rgbColor rgb="FFBFBFBF"/>
      <rgbColor rgb="FF889E89"/>
      <rgbColor rgb="FFB3B3B3"/>
      <rgbColor rgb="FF8E2682"/>
      <rgbColor rgb="FFF2F2F2"/>
      <rgbColor rgb="FFD9E1F2"/>
      <rgbColor rgb="FF660066"/>
      <rgbColor rgb="FFFF8080"/>
      <rgbColor rgb="FF2E75B6"/>
      <rgbColor rgb="FFD9D9D9"/>
      <rgbColor rgb="FF000080"/>
      <rgbColor rgb="FFFF00FF"/>
      <rgbColor rgb="FFFFFF00"/>
      <rgbColor rgb="FF00FFFF"/>
      <rgbColor rgb="FF800080"/>
      <rgbColor rgb="FF800000"/>
      <rgbColor rgb="FF156082"/>
      <rgbColor rgb="FF0000FF"/>
      <rgbColor rgb="FF00CCFF"/>
      <rgbColor rgb="FFCCFFFF"/>
      <rgbColor rgb="FFCCFFCC"/>
      <rgbColor rgb="FFFFE699"/>
      <rgbColor rgb="FF87BADF"/>
      <rgbColor rgb="FFEEA18B"/>
      <rgbColor rgb="FFBB8AB4"/>
      <rgbColor rgb="FFFFCC99"/>
      <rgbColor rgb="FF4472C4"/>
      <rgbColor rgb="FF33CCCC"/>
      <rgbColor rgb="FF99CC00"/>
      <rgbColor rgb="FFFFCC00"/>
      <rgbColor rgb="FFFF9900"/>
      <rgbColor rgb="FFCF642C"/>
      <rgbColor rgb="FF666699"/>
      <rgbColor rgb="FF889AAA"/>
      <rgbColor rgb="FF125573"/>
      <rgbColor rgb="FF459428"/>
      <rgbColor rgb="FF165F2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Aptos Narrow"/>
              </a:defRPr>
            </a:pPr>
            <a:r>
              <a:rPr b="1" sz="1800" spc="-1" strike="noStrike">
                <a:solidFill>
                  <a:srgbClr val="000000"/>
                </a:solidFill>
                <a:latin typeface="Aptos Narrow"/>
              </a:rPr>
              <a:t>Top 15 județe — Număr asigurați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Grafice!B5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25573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Grafice!$A$6:$A$20</c:f>
              <c:strCache>
                <c:ptCount val="15"/>
                <c:pt idx="0">
                  <c:v>BUCURESTI</c:v>
                </c:pt>
                <c:pt idx="1">
                  <c:v>CLUJ</c:v>
                </c:pt>
                <c:pt idx="2">
                  <c:v>TIMIŞ</c:v>
                </c:pt>
                <c:pt idx="3">
                  <c:v>ILFOV</c:v>
                </c:pt>
                <c:pt idx="4">
                  <c:v>BRAŞOV</c:v>
                </c:pt>
                <c:pt idx="5">
                  <c:v>IAŞI</c:v>
                </c:pt>
                <c:pt idx="6">
                  <c:v>PRAHOVA</c:v>
                </c:pt>
                <c:pt idx="7">
                  <c:v>CONSTANŢA</c:v>
                </c:pt>
                <c:pt idx="8">
                  <c:v>ARGEŞ</c:v>
                </c:pt>
                <c:pt idx="9">
                  <c:v>BIHOR</c:v>
                </c:pt>
                <c:pt idx="10">
                  <c:v>SIBIU</c:v>
                </c:pt>
                <c:pt idx="11">
                  <c:v>DOLJ</c:v>
                </c:pt>
                <c:pt idx="12">
                  <c:v>MUREŞ</c:v>
                </c:pt>
                <c:pt idx="13">
                  <c:v>SUCEAVA</c:v>
                </c:pt>
                <c:pt idx="14">
                  <c:v>BACĂU</c:v>
                </c:pt>
              </c:strCache>
            </c:strRef>
          </c:cat>
          <c:val>
            <c:numRef>
              <c:f>Grafice!$B$6:$B$20</c:f>
              <c:numCache>
                <c:formatCode>#,##0</c:formatCode>
                <c:ptCount val="15"/>
                <c:pt idx="0">
                  <c:v>1625212</c:v>
                </c:pt>
                <c:pt idx="1">
                  <c:v>318200</c:v>
                </c:pt>
                <c:pt idx="2">
                  <c:v>278027</c:v>
                </c:pt>
                <c:pt idx="3">
                  <c:v>264860</c:v>
                </c:pt>
                <c:pt idx="4">
                  <c:v>203970</c:v>
                </c:pt>
                <c:pt idx="5">
                  <c:v>196550</c:v>
                </c:pt>
                <c:pt idx="6">
                  <c:v>194795</c:v>
                </c:pt>
                <c:pt idx="7">
                  <c:v>184664</c:v>
                </c:pt>
                <c:pt idx="8">
                  <c:v>186964</c:v>
                </c:pt>
                <c:pt idx="9">
                  <c:v>172809</c:v>
                </c:pt>
                <c:pt idx="10">
                  <c:v>150149</c:v>
                </c:pt>
                <c:pt idx="11">
                  <c:v>150022</c:v>
                </c:pt>
                <c:pt idx="12">
                  <c:v>143165</c:v>
                </c:pt>
                <c:pt idx="13">
                  <c:v>131635</c:v>
                </c:pt>
                <c:pt idx="14">
                  <c:v>131785</c:v>
                </c:pt>
              </c:numCache>
            </c:numRef>
          </c:val>
        </c:ser>
        <c:ser>
          <c:idx val="1"/>
          <c:order val="1"/>
          <c:tx>
            <c:strRef>
              <c:f>Grafice!C5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889aaa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Grafice!$A$6:$A$20</c:f>
              <c:strCache>
                <c:ptCount val="15"/>
                <c:pt idx="0">
                  <c:v>BUCURESTI</c:v>
                </c:pt>
                <c:pt idx="1">
                  <c:v>CLUJ</c:v>
                </c:pt>
                <c:pt idx="2">
                  <c:v>TIMIŞ</c:v>
                </c:pt>
                <c:pt idx="3">
                  <c:v>ILFOV</c:v>
                </c:pt>
                <c:pt idx="4">
                  <c:v>BRAŞOV</c:v>
                </c:pt>
                <c:pt idx="5">
                  <c:v>IAŞI</c:v>
                </c:pt>
                <c:pt idx="6">
                  <c:v>PRAHOVA</c:v>
                </c:pt>
                <c:pt idx="7">
                  <c:v>CONSTANŢA</c:v>
                </c:pt>
                <c:pt idx="8">
                  <c:v>ARGEŞ</c:v>
                </c:pt>
                <c:pt idx="9">
                  <c:v>BIHOR</c:v>
                </c:pt>
                <c:pt idx="10">
                  <c:v>SIBIU</c:v>
                </c:pt>
                <c:pt idx="11">
                  <c:v>DOLJ</c:v>
                </c:pt>
                <c:pt idx="12">
                  <c:v>MUREŞ</c:v>
                </c:pt>
                <c:pt idx="13">
                  <c:v>SUCEAVA</c:v>
                </c:pt>
                <c:pt idx="14">
                  <c:v>BACĂU</c:v>
                </c:pt>
              </c:strCache>
            </c:strRef>
          </c:cat>
          <c:val>
            <c:numRef>
              <c:f>Grafice!$C$6:$C$20</c:f>
              <c:numCache>
                <c:formatCode>#,##0</c:formatCode>
                <c:ptCount val="15"/>
                <c:pt idx="0">
                  <c:v>1477105</c:v>
                </c:pt>
                <c:pt idx="1">
                  <c:v>298278</c:v>
                </c:pt>
                <c:pt idx="2">
                  <c:v>258714</c:v>
                </c:pt>
                <c:pt idx="3">
                  <c:v>252094</c:v>
                </c:pt>
                <c:pt idx="4">
                  <c:v>184898</c:v>
                </c:pt>
                <c:pt idx="5">
                  <c:v>184327</c:v>
                </c:pt>
                <c:pt idx="6">
                  <c:v>177984</c:v>
                </c:pt>
                <c:pt idx="7">
                  <c:v>173503</c:v>
                </c:pt>
                <c:pt idx="8">
                  <c:v>169610</c:v>
                </c:pt>
                <c:pt idx="9">
                  <c:v>163327</c:v>
                </c:pt>
                <c:pt idx="10">
                  <c:v>140131</c:v>
                </c:pt>
                <c:pt idx="11">
                  <c:v>136453</c:v>
                </c:pt>
                <c:pt idx="12">
                  <c:v>135447</c:v>
                </c:pt>
                <c:pt idx="13">
                  <c:v>124572</c:v>
                </c:pt>
                <c:pt idx="14">
                  <c:v>121391</c:v>
                </c:pt>
              </c:numCache>
            </c:numRef>
          </c:val>
        </c:ser>
        <c:gapWidth val="80"/>
        <c:overlap val="0"/>
        <c:axId val="31558359"/>
        <c:axId val="58146974"/>
      </c:barChart>
      <c:catAx>
        <c:axId val="31558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ptos Narrow"/>
              </a:defRPr>
            </a:pPr>
          </a:p>
        </c:txPr>
        <c:crossAx val="58146974"/>
        <c:crosses val="autoZero"/>
        <c:auto val="1"/>
        <c:lblAlgn val="ctr"/>
        <c:lblOffset val="100"/>
        <c:noMultiLvlLbl val="0"/>
      </c:catAx>
      <c:valAx>
        <c:axId val="5814697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Aptos Narrow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Aptos Narrow"/>
                  </a:rPr>
                  <a:t>Nr. asigurați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ptos Narrow"/>
              </a:defRPr>
            </a:pPr>
          </a:p>
        </c:txPr>
        <c:crossAx val="31558359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ptos Narrow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Aptos Narrow"/>
              </a:defRPr>
            </a:pPr>
            <a:r>
              <a:rPr b="1" sz="1800" spc="-1" strike="noStrike">
                <a:solidFill>
                  <a:srgbClr val="000000"/>
                </a:solidFill>
                <a:latin typeface="Aptos Narrow"/>
              </a:rPr>
              <a:t>Top 15 județe — Fond de salarii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Grafice!B28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f642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Grafice!$A$29:$A$43</c:f>
              <c:strCache>
                <c:ptCount val="15"/>
                <c:pt idx="0">
                  <c:v>BUCURESTI</c:v>
                </c:pt>
                <c:pt idx="1">
                  <c:v>CLUJ</c:v>
                </c:pt>
                <c:pt idx="2">
                  <c:v>TIMIŞ</c:v>
                </c:pt>
                <c:pt idx="3">
                  <c:v>ILFOV</c:v>
                </c:pt>
                <c:pt idx="4">
                  <c:v>BRAŞOV</c:v>
                </c:pt>
                <c:pt idx="5">
                  <c:v>IAŞI</c:v>
                </c:pt>
                <c:pt idx="6">
                  <c:v>PRAHOVA</c:v>
                </c:pt>
                <c:pt idx="7">
                  <c:v>ARGEŞ</c:v>
                </c:pt>
                <c:pt idx="8">
                  <c:v>CONSTANŢA</c:v>
                </c:pt>
                <c:pt idx="9">
                  <c:v>SIBIU</c:v>
                </c:pt>
                <c:pt idx="10">
                  <c:v>BIHOR</c:v>
                </c:pt>
                <c:pt idx="11">
                  <c:v>DOLJ</c:v>
                </c:pt>
                <c:pt idx="12">
                  <c:v>MUREŞ</c:v>
                </c:pt>
                <c:pt idx="13">
                  <c:v>BACĂU</c:v>
                </c:pt>
                <c:pt idx="14">
                  <c:v>ARAD</c:v>
                </c:pt>
              </c:strCache>
            </c:strRef>
          </c:cat>
          <c:val>
            <c:numRef>
              <c:f>Grafice!$B$29:$B$43</c:f>
              <c:numCache>
                <c:formatCode>#,##0</c:formatCode>
                <c:ptCount val="15"/>
                <c:pt idx="0">
                  <c:v>14993321060</c:v>
                </c:pt>
                <c:pt idx="1">
                  <c:v>2569326105</c:v>
                </c:pt>
                <c:pt idx="2">
                  <c:v>2160047549</c:v>
                </c:pt>
                <c:pt idx="3">
                  <c:v>1828268772</c:v>
                </c:pt>
                <c:pt idx="4">
                  <c:v>1394694970</c:v>
                </c:pt>
                <c:pt idx="5">
                  <c:v>1376618910</c:v>
                </c:pt>
                <c:pt idx="6">
                  <c:v>1253367883</c:v>
                </c:pt>
                <c:pt idx="7">
                  <c:v>1226503192</c:v>
                </c:pt>
                <c:pt idx="8">
                  <c:v>1126035993</c:v>
                </c:pt>
                <c:pt idx="9">
                  <c:v>1063352983</c:v>
                </c:pt>
                <c:pt idx="10">
                  <c:v>982215121</c:v>
                </c:pt>
                <c:pt idx="11">
                  <c:v>949864558</c:v>
                </c:pt>
                <c:pt idx="12">
                  <c:v>909493750</c:v>
                </c:pt>
                <c:pt idx="13">
                  <c:v>834672258</c:v>
                </c:pt>
                <c:pt idx="14">
                  <c:v>748198980</c:v>
                </c:pt>
              </c:numCache>
            </c:numRef>
          </c:val>
        </c:ser>
        <c:ser>
          <c:idx val="1"/>
          <c:order val="1"/>
          <c:tx>
            <c:strRef>
              <c:f>Grafice!C28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eea18b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Grafice!$A$29:$A$43</c:f>
              <c:strCache>
                <c:ptCount val="15"/>
                <c:pt idx="0">
                  <c:v>BUCURESTI</c:v>
                </c:pt>
                <c:pt idx="1">
                  <c:v>CLUJ</c:v>
                </c:pt>
                <c:pt idx="2">
                  <c:v>TIMIŞ</c:v>
                </c:pt>
                <c:pt idx="3">
                  <c:v>ILFOV</c:v>
                </c:pt>
                <c:pt idx="4">
                  <c:v>BRAŞOV</c:v>
                </c:pt>
                <c:pt idx="5">
                  <c:v>IAŞI</c:v>
                </c:pt>
                <c:pt idx="6">
                  <c:v>PRAHOVA</c:v>
                </c:pt>
                <c:pt idx="7">
                  <c:v>ARGEŞ</c:v>
                </c:pt>
                <c:pt idx="8">
                  <c:v>CONSTANŢA</c:v>
                </c:pt>
                <c:pt idx="9">
                  <c:v>SIBIU</c:v>
                </c:pt>
                <c:pt idx="10">
                  <c:v>BIHOR</c:v>
                </c:pt>
                <c:pt idx="11">
                  <c:v>DOLJ</c:v>
                </c:pt>
                <c:pt idx="12">
                  <c:v>MUREŞ</c:v>
                </c:pt>
                <c:pt idx="13">
                  <c:v>BACĂU</c:v>
                </c:pt>
                <c:pt idx="14">
                  <c:v>ARAD</c:v>
                </c:pt>
              </c:strCache>
            </c:strRef>
          </c:cat>
          <c:val>
            <c:numRef>
              <c:f>Grafice!$C$29:$C$43</c:f>
              <c:numCache>
                <c:formatCode>#,##0</c:formatCode>
                <c:ptCount val="15"/>
                <c:pt idx="0">
                  <c:v>14730222018</c:v>
                </c:pt>
                <c:pt idx="1">
                  <c:v>2631520668</c:v>
                </c:pt>
                <c:pt idx="2">
                  <c:v>2100497508</c:v>
                </c:pt>
                <c:pt idx="3">
                  <c:v>1866272848</c:v>
                </c:pt>
                <c:pt idx="4">
                  <c:v>1363008353</c:v>
                </c:pt>
                <c:pt idx="5">
                  <c:v>1318765530</c:v>
                </c:pt>
                <c:pt idx="6">
                  <c:v>1185533982</c:v>
                </c:pt>
                <c:pt idx="7">
                  <c:v>1181139675</c:v>
                </c:pt>
                <c:pt idx="8">
                  <c:v>1090501750</c:v>
                </c:pt>
                <c:pt idx="9">
                  <c:v>1068338340</c:v>
                </c:pt>
                <c:pt idx="10">
                  <c:v>965049468</c:v>
                </c:pt>
                <c:pt idx="11">
                  <c:v>906076813</c:v>
                </c:pt>
                <c:pt idx="12">
                  <c:v>893819556</c:v>
                </c:pt>
                <c:pt idx="13">
                  <c:v>804349220</c:v>
                </c:pt>
                <c:pt idx="14">
                  <c:v>699229602</c:v>
                </c:pt>
              </c:numCache>
            </c:numRef>
          </c:val>
        </c:ser>
        <c:gapWidth val="80"/>
        <c:overlap val="0"/>
        <c:axId val="20784992"/>
        <c:axId val="35314302"/>
      </c:barChart>
      <c:catAx>
        <c:axId val="2078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ptos Narrow"/>
              </a:defRPr>
            </a:pPr>
          </a:p>
        </c:txPr>
        <c:crossAx val="35314302"/>
        <c:crosses val="autoZero"/>
        <c:auto val="1"/>
        <c:lblAlgn val="ctr"/>
        <c:lblOffset val="100"/>
        <c:noMultiLvlLbl val="0"/>
      </c:catAx>
      <c:valAx>
        <c:axId val="3531430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Aptos Narrow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Aptos Narrow"/>
                  </a:rPr>
                  <a:t>Lei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ptos Narrow"/>
              </a:defRPr>
            </a:pPr>
          </a:p>
        </c:txPr>
        <c:crossAx val="20784992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ptos Narrow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Aptos Narrow"/>
              </a:defRPr>
            </a:pPr>
            <a:r>
              <a:rPr b="1" sz="1800" spc="-1" strike="noStrike">
                <a:solidFill>
                  <a:srgbClr val="000000"/>
                </a:solidFill>
                <a:latin typeface="Aptos Narrow"/>
              </a:rPr>
              <a:t>Variație % număr asigurați (2026 vs 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Grafice!B52</c:f>
              <c:strCache>
                <c:ptCount val="1"/>
                <c:pt idx="0">
                  <c:v>Δ% asigurați</c:v>
                </c:pt>
              </c:strCache>
            </c:strRef>
          </c:tx>
          <c:spPr>
            <a:solidFill>
              <a:srgbClr val="156082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Grafice!$A$53:$A$94</c:f>
              <c:strCache>
                <c:ptCount val="42"/>
                <c:pt idx="0">
                  <c:v>BUZĂU</c:v>
                </c:pt>
                <c:pt idx="1">
                  <c:v>CĂLĂRAŞI</c:v>
                </c:pt>
                <c:pt idx="2">
                  <c:v>GIURGIU</c:v>
                </c:pt>
                <c:pt idx="3">
                  <c:v>CARAŞ SEVERIN</c:v>
                </c:pt>
                <c:pt idx="4">
                  <c:v>TELEORMAN</c:v>
                </c:pt>
                <c:pt idx="5">
                  <c:v>GALAŢI</c:v>
                </c:pt>
                <c:pt idx="6">
                  <c:v>HUNEDOARA</c:v>
                </c:pt>
                <c:pt idx="7">
                  <c:v>IALOMIŢA</c:v>
                </c:pt>
                <c:pt idx="8">
                  <c:v>MEHEDINŢI</c:v>
                </c:pt>
                <c:pt idx="9">
                  <c:v>BRĂILA</c:v>
                </c:pt>
                <c:pt idx="10">
                  <c:v>BRAŞOV</c:v>
                </c:pt>
                <c:pt idx="11">
                  <c:v>BISTRIŢA</c:v>
                </c:pt>
                <c:pt idx="12">
                  <c:v>ARGEŞ</c:v>
                </c:pt>
                <c:pt idx="13">
                  <c:v>BUCURESTI</c:v>
                </c:pt>
                <c:pt idx="14">
                  <c:v>DOLJ</c:v>
                </c:pt>
                <c:pt idx="15">
                  <c:v>ARAD</c:v>
                </c:pt>
                <c:pt idx="16">
                  <c:v>PRAHOVA</c:v>
                </c:pt>
                <c:pt idx="17">
                  <c:v>GORJ</c:v>
                </c:pt>
                <c:pt idx="18">
                  <c:v>OLT</c:v>
                </c:pt>
                <c:pt idx="19">
                  <c:v>BACĂU</c:v>
                </c:pt>
                <c:pt idx="20">
                  <c:v>ALBA</c:v>
                </c:pt>
                <c:pt idx="21">
                  <c:v>VRANCEA</c:v>
                </c:pt>
                <c:pt idx="22">
                  <c:v>VASLUI</c:v>
                </c:pt>
                <c:pt idx="23">
                  <c:v>TIMIŞ</c:v>
                </c:pt>
                <c:pt idx="24">
                  <c:v>SIBIU</c:v>
                </c:pt>
                <c:pt idx="25">
                  <c:v>HARGHITA</c:v>
                </c:pt>
                <c:pt idx="26">
                  <c:v>SATU MARE</c:v>
                </c:pt>
                <c:pt idx="27">
                  <c:v>BOTOŞANI</c:v>
                </c:pt>
                <c:pt idx="28">
                  <c:v>COVASNA</c:v>
                </c:pt>
                <c:pt idx="29">
                  <c:v>CLUJ</c:v>
                </c:pt>
                <c:pt idx="30">
                  <c:v>IAŞI</c:v>
                </c:pt>
                <c:pt idx="31">
                  <c:v>CONSTANŢA</c:v>
                </c:pt>
                <c:pt idx="32">
                  <c:v>DÂMBOVITA</c:v>
                </c:pt>
                <c:pt idx="33">
                  <c:v>VÂLCEA</c:v>
                </c:pt>
                <c:pt idx="34">
                  <c:v>BIHOR</c:v>
                </c:pt>
                <c:pt idx="35">
                  <c:v>MUREŞ</c:v>
                </c:pt>
                <c:pt idx="36">
                  <c:v>SUCEAVA</c:v>
                </c:pt>
                <c:pt idx="37">
                  <c:v>NEAMŢ</c:v>
                </c:pt>
                <c:pt idx="38">
                  <c:v>ILFOV</c:v>
                </c:pt>
                <c:pt idx="39">
                  <c:v>MARAMUREŞ</c:v>
                </c:pt>
                <c:pt idx="40">
                  <c:v>SĂLAJ</c:v>
                </c:pt>
                <c:pt idx="41">
                  <c:v>TULCEA</c:v>
                </c:pt>
              </c:strCache>
            </c:strRef>
          </c:cat>
          <c:val>
            <c:numRef>
              <c:f>Grafice!$B$53:$B$94</c:f>
              <c:numCache>
                <c:formatCode>\+0.0%;\-0.0%;\-</c:formatCode>
                <c:ptCount val="42"/>
                <c:pt idx="0">
                  <c:v>-0.39855378635151</c:v>
                </c:pt>
                <c:pt idx="1">
                  <c:v>-0.191901659612916</c:v>
                </c:pt>
                <c:pt idx="2">
                  <c:v>-0.138111930375922</c:v>
                </c:pt>
                <c:pt idx="3">
                  <c:v>-0.135428894395896</c:v>
                </c:pt>
                <c:pt idx="4">
                  <c:v>-0.126611286164423</c:v>
                </c:pt>
                <c:pt idx="5">
                  <c:v>-0.117587183193766</c:v>
                </c:pt>
                <c:pt idx="6">
                  <c:v>-0.116337711757559</c:v>
                </c:pt>
                <c:pt idx="7">
                  <c:v>-0.114371021072892</c:v>
                </c:pt>
                <c:pt idx="8">
                  <c:v>-0.106002775850104</c:v>
                </c:pt>
                <c:pt idx="9">
                  <c:v>-0.0966720056949635</c:v>
                </c:pt>
                <c:pt idx="10">
                  <c:v>-0.0935039466588224</c:v>
                </c:pt>
                <c:pt idx="11">
                  <c:v>-0.0934079195831499</c:v>
                </c:pt>
                <c:pt idx="12">
                  <c:v>-0.0928200081299074</c:v>
                </c:pt>
                <c:pt idx="13">
                  <c:v>-0.0911308801559427</c:v>
                </c:pt>
                <c:pt idx="14">
                  <c:v>-0.0904467344789431</c:v>
                </c:pt>
                <c:pt idx="15">
                  <c:v>-0.0887796019060936</c:v>
                </c:pt>
                <c:pt idx="16">
                  <c:v>-0.0863009830847814</c:v>
                </c:pt>
                <c:pt idx="17">
                  <c:v>-0.0845659579973263</c:v>
                </c:pt>
                <c:pt idx="18">
                  <c:v>-0.083200043746326</c:v>
                </c:pt>
                <c:pt idx="19">
                  <c:v>-0.0788708881890959</c:v>
                </c:pt>
                <c:pt idx="20">
                  <c:v>-0.0781736670649388</c:v>
                </c:pt>
                <c:pt idx="21">
                  <c:v>-0.0777030368978138</c:v>
                </c:pt>
                <c:pt idx="22">
                  <c:v>-0.0737106829130065</c:v>
                </c:pt>
                <c:pt idx="23">
                  <c:v>-0.0694644764717096</c:v>
                </c:pt>
                <c:pt idx="24">
                  <c:v>-0.0667203910781957</c:v>
                </c:pt>
                <c:pt idx="25">
                  <c:v>-0.0648380023096187</c:v>
                </c:pt>
                <c:pt idx="26">
                  <c:v>-0.064786765897503</c:v>
                </c:pt>
                <c:pt idx="27">
                  <c:v>-0.0636593981764042</c:v>
                </c:pt>
                <c:pt idx="28">
                  <c:v>-0.0630727521229639</c:v>
                </c:pt>
                <c:pt idx="29">
                  <c:v>-0.0626084223758642</c:v>
                </c:pt>
                <c:pt idx="30">
                  <c:v>-0.0621877384889341</c:v>
                </c:pt>
                <c:pt idx="31">
                  <c:v>-0.0604395009314214</c:v>
                </c:pt>
                <c:pt idx="32">
                  <c:v>-0.059923015160818</c:v>
                </c:pt>
                <c:pt idx="33">
                  <c:v>-0.0596405623460071</c:v>
                </c:pt>
                <c:pt idx="34">
                  <c:v>-0.0548698273816757</c:v>
                </c:pt>
                <c:pt idx="35">
                  <c:v>-0.0539098243285719</c:v>
                </c:pt>
                <c:pt idx="36">
                  <c:v>-0.0536559425684658</c:v>
                </c:pt>
                <c:pt idx="37">
                  <c:v>-0.0528435559006211</c:v>
                </c:pt>
                <c:pt idx="38">
                  <c:v>-0.048199048553953</c:v>
                </c:pt>
                <c:pt idx="39">
                  <c:v>-0.0474804408177</c:v>
                </c:pt>
                <c:pt idx="40">
                  <c:v>-0.0451823512288435</c:v>
                </c:pt>
                <c:pt idx="41">
                  <c:v>-0.0445310942242506</c:v>
                </c:pt>
              </c:numCache>
            </c:numRef>
          </c:val>
        </c:ser>
        <c:gapWidth val="60"/>
        <c:overlap val="0"/>
        <c:axId val="8611149"/>
        <c:axId val="47576790"/>
      </c:barChart>
      <c:catAx>
        <c:axId val="8611149"/>
        <c:scaling>
          <c:orientation val="minMax"/>
        </c:scaling>
        <c:delete val="0"/>
        <c:axPos val="b"/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Aptos Narrow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Aptos Narrow"/>
                  </a:rPr>
                  <a:t>Variație 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ptos Narrow"/>
              </a:defRPr>
            </a:pPr>
          </a:p>
        </c:txPr>
        <c:crossAx val="47576790"/>
        <c:crosses val="autoZero"/>
        <c:auto val="1"/>
        <c:lblAlgn val="ctr"/>
        <c:lblOffset val="100"/>
        <c:noMultiLvlLbl val="0"/>
      </c:catAx>
      <c:valAx>
        <c:axId val="4757679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\+0.0%;\-0.0%;\-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ptos Narrow"/>
              </a:defRPr>
            </a:pPr>
          </a:p>
        </c:txPr>
        <c:crossAx val="8611149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Aptos Narrow"/>
              </a:defRPr>
            </a:pPr>
            <a:r>
              <a:rPr b="1" sz="1800" spc="-1" strike="noStrike">
                <a:solidFill>
                  <a:srgbClr val="000000"/>
                </a:solidFill>
                <a:latin typeface="Aptos Narrow"/>
              </a:rPr>
              <a:t>Variație % fond de salarii (2026 vs 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Grafice!B102</c:f>
              <c:strCache>
                <c:ptCount val="1"/>
                <c:pt idx="0">
                  <c:v>Δ% fond salarii</c:v>
                </c:pt>
              </c:strCache>
            </c:strRef>
          </c:tx>
          <c:spPr>
            <a:solidFill>
              <a:srgbClr val="196b24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Grafice!$A$103:$A$144</c:f>
              <c:strCache>
                <c:ptCount val="42"/>
                <c:pt idx="0">
                  <c:v>BUZĂU</c:v>
                </c:pt>
                <c:pt idx="1">
                  <c:v>CĂLĂRAŞI</c:v>
                </c:pt>
                <c:pt idx="2">
                  <c:v>IALOMIŢA</c:v>
                </c:pt>
                <c:pt idx="3">
                  <c:v>CARAŞ SEVERIN</c:v>
                </c:pt>
                <c:pt idx="4">
                  <c:v>GALAŢI</c:v>
                </c:pt>
                <c:pt idx="5">
                  <c:v>VASLUI</c:v>
                </c:pt>
                <c:pt idx="6">
                  <c:v>MEHEDINŢI</c:v>
                </c:pt>
                <c:pt idx="7">
                  <c:v>TELEORMAN</c:v>
                </c:pt>
                <c:pt idx="8">
                  <c:v>GIURGIU</c:v>
                </c:pt>
                <c:pt idx="9">
                  <c:v>OLT</c:v>
                </c:pt>
                <c:pt idx="10">
                  <c:v>BISTRIŢA</c:v>
                </c:pt>
                <c:pt idx="11">
                  <c:v>HUNEDOARA</c:v>
                </c:pt>
                <c:pt idx="12">
                  <c:v>ARAD</c:v>
                </c:pt>
                <c:pt idx="13">
                  <c:v>VRANCEA</c:v>
                </c:pt>
                <c:pt idx="14">
                  <c:v>BRĂILA</c:v>
                </c:pt>
                <c:pt idx="15">
                  <c:v>PRAHOVA</c:v>
                </c:pt>
                <c:pt idx="16">
                  <c:v>GORJ</c:v>
                </c:pt>
                <c:pt idx="17">
                  <c:v>COVASNA</c:v>
                </c:pt>
                <c:pt idx="18">
                  <c:v>NEAMŢ</c:v>
                </c:pt>
                <c:pt idx="19">
                  <c:v>BOTOŞANI</c:v>
                </c:pt>
                <c:pt idx="20">
                  <c:v>DOLJ</c:v>
                </c:pt>
                <c:pt idx="21">
                  <c:v>HARGHITA</c:v>
                </c:pt>
                <c:pt idx="22">
                  <c:v>MARAMUREŞ</c:v>
                </c:pt>
                <c:pt idx="23">
                  <c:v>IAŞI</c:v>
                </c:pt>
                <c:pt idx="24">
                  <c:v>SUCEAVA</c:v>
                </c:pt>
                <c:pt idx="25">
                  <c:v>DÂMBOVITA</c:v>
                </c:pt>
                <c:pt idx="26">
                  <c:v>ARGEŞ</c:v>
                </c:pt>
                <c:pt idx="27">
                  <c:v>ALBA</c:v>
                </c:pt>
                <c:pt idx="28">
                  <c:v>BACĂU</c:v>
                </c:pt>
                <c:pt idx="29">
                  <c:v>VÂLCEA</c:v>
                </c:pt>
                <c:pt idx="30">
                  <c:v>CONSTANŢA</c:v>
                </c:pt>
                <c:pt idx="31">
                  <c:v>SATU MARE</c:v>
                </c:pt>
                <c:pt idx="32">
                  <c:v>TIMIŞ</c:v>
                </c:pt>
                <c:pt idx="33">
                  <c:v>BRAŞOV</c:v>
                </c:pt>
                <c:pt idx="34">
                  <c:v>SĂLAJ</c:v>
                </c:pt>
                <c:pt idx="35">
                  <c:v>BUCURESTI</c:v>
                </c:pt>
                <c:pt idx="36">
                  <c:v>BIHOR</c:v>
                </c:pt>
                <c:pt idx="37">
                  <c:v>MUREŞ</c:v>
                </c:pt>
                <c:pt idx="38">
                  <c:v>TULCEA</c:v>
                </c:pt>
                <c:pt idx="39">
                  <c:v>SIBIU</c:v>
                </c:pt>
                <c:pt idx="40">
                  <c:v>ILFOV</c:v>
                </c:pt>
                <c:pt idx="41">
                  <c:v>CLUJ</c:v>
                </c:pt>
              </c:strCache>
            </c:strRef>
          </c:cat>
          <c:val>
            <c:numRef>
              <c:f>Grafice!$B$103:$B$144</c:f>
              <c:numCache>
                <c:formatCode>\+0.0%;\-0.0%;\-</c:formatCode>
                <c:ptCount val="42"/>
                <c:pt idx="0">
                  <c:v>-0.385985500983103</c:v>
                </c:pt>
                <c:pt idx="1">
                  <c:v>-0.163480770573951</c:v>
                </c:pt>
                <c:pt idx="2">
                  <c:v>-0.120691872796488</c:v>
                </c:pt>
                <c:pt idx="3">
                  <c:v>-0.112999722305109</c:v>
                </c:pt>
                <c:pt idx="4">
                  <c:v>-0.106492659977846</c:v>
                </c:pt>
                <c:pt idx="5">
                  <c:v>-0.098529802323271</c:v>
                </c:pt>
                <c:pt idx="6">
                  <c:v>-0.0847062506304322</c:v>
                </c:pt>
                <c:pt idx="7">
                  <c:v>-0.0840615859850072</c:v>
                </c:pt>
                <c:pt idx="8">
                  <c:v>-0.0840300835970965</c:v>
                </c:pt>
                <c:pt idx="9">
                  <c:v>-0.0830231463678336</c:v>
                </c:pt>
                <c:pt idx="10">
                  <c:v>-0.0778836593039823</c:v>
                </c:pt>
                <c:pt idx="11">
                  <c:v>-0.0686341067817629</c:v>
                </c:pt>
                <c:pt idx="12">
                  <c:v>-0.065449672224894</c:v>
                </c:pt>
                <c:pt idx="13">
                  <c:v>-0.0558267269832742</c:v>
                </c:pt>
                <c:pt idx="14">
                  <c:v>-0.0543112862527476</c:v>
                </c:pt>
                <c:pt idx="15">
                  <c:v>-0.0541213014311777</c:v>
                </c:pt>
                <c:pt idx="16">
                  <c:v>-0.0527558738451169</c:v>
                </c:pt>
                <c:pt idx="17">
                  <c:v>-0.0476191754073824</c:v>
                </c:pt>
                <c:pt idx="18">
                  <c:v>-0.0466645971824233</c:v>
                </c:pt>
                <c:pt idx="19">
                  <c:v>-0.0461937593907388</c:v>
                </c:pt>
                <c:pt idx="20">
                  <c:v>-0.0460989355073926</c:v>
                </c:pt>
                <c:pt idx="21">
                  <c:v>-0.0432666135222654</c:v>
                </c:pt>
                <c:pt idx="22">
                  <c:v>-0.0422571700891365</c:v>
                </c:pt>
                <c:pt idx="23">
                  <c:v>-0.0420257048481195</c:v>
                </c:pt>
                <c:pt idx="24">
                  <c:v>-0.0413763387177336</c:v>
                </c:pt>
                <c:pt idx="25">
                  <c:v>-0.0391431152888957</c:v>
                </c:pt>
                <c:pt idx="26">
                  <c:v>-0.0369860570244647</c:v>
                </c:pt>
                <c:pt idx="27">
                  <c:v>-0.0365063691269166</c:v>
                </c:pt>
                <c:pt idx="28">
                  <c:v>-0.0363292750050883</c:v>
                </c:pt>
                <c:pt idx="29">
                  <c:v>-0.0361051223719702</c:v>
                </c:pt>
                <c:pt idx="30">
                  <c:v>-0.0315569335446633</c:v>
                </c:pt>
                <c:pt idx="31">
                  <c:v>-0.0285553590404547</c:v>
                </c:pt>
                <c:pt idx="32">
                  <c:v>-0.0275688565409446</c:v>
                </c:pt>
                <c:pt idx="33">
                  <c:v>-0.022719388598641</c:v>
                </c:pt>
                <c:pt idx="34">
                  <c:v>-0.0217010886400792</c:v>
                </c:pt>
                <c:pt idx="35">
                  <c:v>-0.0175477494910657</c:v>
                </c:pt>
                <c:pt idx="36">
                  <c:v>-0.0174764699025643</c:v>
                </c:pt>
                <c:pt idx="37">
                  <c:v>-0.0172339765941217</c:v>
                </c:pt>
                <c:pt idx="38">
                  <c:v>-0.0123314870455687</c:v>
                </c:pt>
                <c:pt idx="39">
                  <c:v>0.0046883368737397</c:v>
                </c:pt>
                <c:pt idx="40">
                  <c:v>0.0207869196159962</c:v>
                </c:pt>
                <c:pt idx="41">
                  <c:v>0.0242065664140364</c:v>
                </c:pt>
              </c:numCache>
            </c:numRef>
          </c:val>
        </c:ser>
        <c:gapWidth val="60"/>
        <c:overlap val="0"/>
        <c:axId val="98296678"/>
        <c:axId val="47909111"/>
      </c:barChart>
      <c:catAx>
        <c:axId val="98296678"/>
        <c:scaling>
          <c:orientation val="minMax"/>
        </c:scaling>
        <c:delete val="0"/>
        <c:axPos val="b"/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Aptos Narrow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Aptos Narrow"/>
                  </a:rPr>
                  <a:t>Variație 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ptos Narrow"/>
              </a:defRPr>
            </a:pPr>
          </a:p>
        </c:txPr>
        <c:crossAx val="47909111"/>
        <c:crosses val="autoZero"/>
        <c:auto val="1"/>
        <c:lblAlgn val="ctr"/>
        <c:lblOffset val="100"/>
        <c:noMultiLvlLbl val="0"/>
      </c:catAx>
      <c:valAx>
        <c:axId val="4790911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\+0.0%;\-0.0%;\-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ptos Narrow"/>
              </a:defRPr>
            </a:pPr>
          </a:p>
        </c:txPr>
        <c:crossAx val="9829667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Aptos Narrow"/>
              </a:defRPr>
            </a:pPr>
            <a:r>
              <a:rPr b="1" sz="1800" spc="-1" strike="noStrike">
                <a:solidFill>
                  <a:srgbClr val="000000"/>
                </a:solidFill>
                <a:latin typeface="Aptos Narrow"/>
              </a:rPr>
              <a:t>Distribuție număr asigurați 2026 (top 10 + restul)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Grafice!B152</c:f>
              <c:strCache>
                <c:ptCount val="1"/>
                <c:pt idx="0">
                  <c:v>Nr. asigurați 2026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125573"/>
              </a:solidFill>
              <a:ln w="0">
                <a:noFill/>
              </a:ln>
            </c:spPr>
          </c:dPt>
          <c:dPt>
            <c:idx val="1"/>
            <c:spPr>
              <a:solidFill>
                <a:srgbClr val="cf642c"/>
              </a:solidFill>
              <a:ln w="0">
                <a:noFill/>
              </a:ln>
            </c:spPr>
          </c:dPt>
          <c:dPt>
            <c:idx val="2"/>
            <c:spPr>
              <a:solidFill>
                <a:srgbClr val="165f20"/>
              </a:solidFill>
              <a:ln w="0">
                <a:noFill/>
              </a:ln>
            </c:spPr>
          </c:dPt>
          <c:dPt>
            <c:idx val="3"/>
            <c:spPr>
              <a:solidFill>
                <a:srgbClr val="0d8cbd"/>
              </a:solidFill>
              <a:ln w="0">
                <a:noFill/>
              </a:ln>
            </c:spPr>
          </c:dPt>
          <c:dPt>
            <c:idx val="4"/>
            <c:spPr>
              <a:solidFill>
                <a:srgbClr val="8e2682"/>
              </a:solidFill>
              <a:ln w="0">
                <a:noFill/>
              </a:ln>
            </c:spPr>
          </c:dPt>
          <c:dPt>
            <c:idx val="5"/>
            <c:spPr>
              <a:solidFill>
                <a:srgbClr val="459428"/>
              </a:solidFill>
              <a:ln w="0">
                <a:noFill/>
              </a:ln>
            </c:spPr>
          </c:dPt>
          <c:dPt>
            <c:idx val="6"/>
            <c:spPr>
              <a:solidFill>
                <a:srgbClr val="889aaa"/>
              </a:solidFill>
              <a:ln w="0">
                <a:noFill/>
              </a:ln>
            </c:spPr>
          </c:dPt>
          <c:dPt>
            <c:idx val="7"/>
            <c:spPr>
              <a:solidFill>
                <a:srgbClr val="eea18b"/>
              </a:solidFill>
              <a:ln w="0">
                <a:noFill/>
              </a:ln>
            </c:spPr>
          </c:dPt>
          <c:dPt>
            <c:idx val="8"/>
            <c:spPr>
              <a:solidFill>
                <a:srgbClr val="889e89"/>
              </a:solidFill>
              <a:ln w="0">
                <a:noFill/>
              </a:ln>
            </c:spPr>
          </c:dPt>
          <c:dPt>
            <c:idx val="9"/>
            <c:spPr>
              <a:solidFill>
                <a:srgbClr val="87badf"/>
              </a:solidFill>
              <a:ln w="0">
                <a:noFill/>
              </a:ln>
            </c:spPr>
          </c:dPt>
          <c:dPt>
            <c:idx val="10"/>
            <c:spPr>
              <a:solidFill>
                <a:srgbClr val="bb8ab4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ptos Narrow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ptos Narrow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ptos Narrow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3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ptos Narrow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4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ptos Narrow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5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ptos Narrow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6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ptos Narrow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7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ptos Narrow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8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ptos Narrow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9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ptos Narrow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1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ptos Narrow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ptos Narrow"/>
                  </a:defRPr>
                </a:pPr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eparator>; </c:separator>
            <c:showLeaderLines val="1"/>
          </c:dLbls>
          <c:cat>
            <c:strRef>
              <c:f>Grafice!$A$153:$A$163</c:f>
              <c:strCache>
                <c:ptCount val="11"/>
                <c:pt idx="0">
                  <c:v>BUCURESTI</c:v>
                </c:pt>
                <c:pt idx="1">
                  <c:v>CLUJ</c:v>
                </c:pt>
                <c:pt idx="2">
                  <c:v>TIMIŞ</c:v>
                </c:pt>
                <c:pt idx="3">
                  <c:v>ILFOV</c:v>
                </c:pt>
                <c:pt idx="4">
                  <c:v>BRAŞOV</c:v>
                </c:pt>
                <c:pt idx="5">
                  <c:v>IAŞI</c:v>
                </c:pt>
                <c:pt idx="6">
                  <c:v>PRAHOVA</c:v>
                </c:pt>
                <c:pt idx="7">
                  <c:v>CONSTANŢA</c:v>
                </c:pt>
                <c:pt idx="8">
                  <c:v>ARGEŞ</c:v>
                </c:pt>
                <c:pt idx="9">
                  <c:v>BIHOR</c:v>
                </c:pt>
                <c:pt idx="10">
                  <c:v>Restul județelor</c:v>
                </c:pt>
              </c:strCache>
            </c:strRef>
          </c:cat>
          <c:val>
            <c:numRef>
              <c:f>Grafice!$B$153:$B$163</c:f>
              <c:numCache>
                <c:formatCode>#,##0</c:formatCode>
                <c:ptCount val="11"/>
                <c:pt idx="0">
                  <c:v>1477105</c:v>
                </c:pt>
                <c:pt idx="1">
                  <c:v>298278</c:v>
                </c:pt>
                <c:pt idx="2">
                  <c:v>258714</c:v>
                </c:pt>
                <c:pt idx="3">
                  <c:v>252094</c:v>
                </c:pt>
                <c:pt idx="4">
                  <c:v>184898</c:v>
                </c:pt>
                <c:pt idx="5">
                  <c:v>184327</c:v>
                </c:pt>
                <c:pt idx="6">
                  <c:v>177984</c:v>
                </c:pt>
                <c:pt idx="7">
                  <c:v>173503</c:v>
                </c:pt>
                <c:pt idx="8">
                  <c:v>169610</c:v>
                </c:pt>
                <c:pt idx="9">
                  <c:v>163327</c:v>
                </c:pt>
                <c:pt idx="10">
                  <c:v>2338556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ptos Narrow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Aptos Narrow"/>
              </a:defRPr>
            </a:pPr>
            <a:r>
              <a:rPr b="1" sz="1800" spc="-1" strike="noStrike">
                <a:solidFill>
                  <a:srgbClr val="000000"/>
                </a:solidFill>
                <a:latin typeface="Aptos Narrow"/>
              </a:rPr>
              <a:t>Top 10 județe după salariu mediu brut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Grafice!B180</c:f>
              <c:strCache>
                <c:ptCount val="1"/>
                <c:pt idx="0">
                  <c:v>Salariu 2025</c:v>
                </c:pt>
              </c:strCache>
            </c:strRef>
          </c:tx>
          <c:spPr>
            <a:solidFill>
              <a:srgbClr val="0d8cbd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Grafice!$A$181:$A$190</c:f>
              <c:strCache>
                <c:ptCount val="10"/>
                <c:pt idx="0">
                  <c:v>BUCURESTI</c:v>
                </c:pt>
                <c:pt idx="1">
                  <c:v>CLUJ</c:v>
                </c:pt>
                <c:pt idx="2">
                  <c:v>TIMIŞ</c:v>
                </c:pt>
                <c:pt idx="3">
                  <c:v>SIBIU</c:v>
                </c:pt>
                <c:pt idx="4">
                  <c:v>ILFOV</c:v>
                </c:pt>
                <c:pt idx="5">
                  <c:v>BRAŞOV</c:v>
                </c:pt>
                <c:pt idx="6">
                  <c:v>IAŞI</c:v>
                </c:pt>
                <c:pt idx="7">
                  <c:v>ARGEŞ</c:v>
                </c:pt>
                <c:pt idx="8">
                  <c:v>OLT</c:v>
                </c:pt>
                <c:pt idx="9">
                  <c:v>GORJ</c:v>
                </c:pt>
              </c:strCache>
            </c:strRef>
          </c:cat>
          <c:val>
            <c:numRef>
              <c:f>Grafice!$B$181:$B$190</c:f>
              <c:numCache>
                <c:formatCode>#,##0</c:formatCode>
                <c:ptCount val="10"/>
                <c:pt idx="0">
                  <c:v>9225</c:v>
                </c:pt>
                <c:pt idx="1">
                  <c:v>8075</c:v>
                </c:pt>
                <c:pt idx="2">
                  <c:v>7769</c:v>
                </c:pt>
                <c:pt idx="3">
                  <c:v>7082</c:v>
                </c:pt>
                <c:pt idx="4">
                  <c:v>6903</c:v>
                </c:pt>
                <c:pt idx="5">
                  <c:v>6838</c:v>
                </c:pt>
                <c:pt idx="6">
                  <c:v>7004</c:v>
                </c:pt>
                <c:pt idx="7">
                  <c:v>6560</c:v>
                </c:pt>
                <c:pt idx="8">
                  <c:v>6789</c:v>
                </c:pt>
                <c:pt idx="9">
                  <c:v>6444</c:v>
                </c:pt>
              </c:numCache>
            </c:numRef>
          </c:val>
        </c:ser>
        <c:ser>
          <c:idx val="1"/>
          <c:order val="1"/>
          <c:tx>
            <c:strRef>
              <c:f>Grafice!C180</c:f>
              <c:strCache>
                <c:ptCount val="1"/>
                <c:pt idx="0">
                  <c:v>Salariu 2026</c:v>
                </c:pt>
              </c:strCache>
            </c:strRef>
          </c:tx>
          <c:spPr>
            <a:solidFill>
              <a:srgbClr val="87bad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Grafice!$A$181:$A$190</c:f>
              <c:strCache>
                <c:ptCount val="10"/>
                <c:pt idx="0">
                  <c:v>BUCURESTI</c:v>
                </c:pt>
                <c:pt idx="1">
                  <c:v>CLUJ</c:v>
                </c:pt>
                <c:pt idx="2">
                  <c:v>TIMIŞ</c:v>
                </c:pt>
                <c:pt idx="3">
                  <c:v>SIBIU</c:v>
                </c:pt>
                <c:pt idx="4">
                  <c:v>ILFOV</c:v>
                </c:pt>
                <c:pt idx="5">
                  <c:v>BRAŞOV</c:v>
                </c:pt>
                <c:pt idx="6">
                  <c:v>IAŞI</c:v>
                </c:pt>
                <c:pt idx="7">
                  <c:v>ARGEŞ</c:v>
                </c:pt>
                <c:pt idx="8">
                  <c:v>OLT</c:v>
                </c:pt>
                <c:pt idx="9">
                  <c:v>GORJ</c:v>
                </c:pt>
              </c:strCache>
            </c:strRef>
          </c:cat>
          <c:val>
            <c:numRef>
              <c:f>Grafice!$C$181:$C$190</c:f>
              <c:numCache>
                <c:formatCode>#,##0</c:formatCode>
                <c:ptCount val="10"/>
                <c:pt idx="0">
                  <c:v>9972</c:v>
                </c:pt>
                <c:pt idx="1">
                  <c:v>8822</c:v>
                </c:pt>
                <c:pt idx="2">
                  <c:v>8119</c:v>
                </c:pt>
                <c:pt idx="3">
                  <c:v>7624</c:v>
                </c:pt>
                <c:pt idx="4">
                  <c:v>7403</c:v>
                </c:pt>
                <c:pt idx="5">
                  <c:v>7372</c:v>
                </c:pt>
                <c:pt idx="6">
                  <c:v>7154</c:v>
                </c:pt>
                <c:pt idx="7">
                  <c:v>6964</c:v>
                </c:pt>
                <c:pt idx="8">
                  <c:v>6790</c:v>
                </c:pt>
                <c:pt idx="9">
                  <c:v>6668</c:v>
                </c:pt>
              </c:numCache>
            </c:numRef>
          </c:val>
        </c:ser>
        <c:gapWidth val="80"/>
        <c:overlap val="0"/>
        <c:axId val="20051529"/>
        <c:axId val="23521972"/>
      </c:barChart>
      <c:catAx>
        <c:axId val="2005152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ptos Narrow"/>
              </a:defRPr>
            </a:pPr>
          </a:p>
        </c:txPr>
        <c:crossAx val="23521972"/>
        <c:crosses val="autoZero"/>
        <c:auto val="1"/>
        <c:lblAlgn val="ctr"/>
        <c:lblOffset val="100"/>
        <c:noMultiLvlLbl val="0"/>
      </c:catAx>
      <c:valAx>
        <c:axId val="2352197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Aptos Narrow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Aptos Narrow"/>
                  </a:rPr>
                  <a:t>Lei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ptos Narrow"/>
              </a:defRPr>
            </a:pPr>
          </a:p>
        </c:txPr>
        <c:crossAx val="20051529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ptos Narrow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Aptos Narrow"/>
              </a:defRPr>
            </a:pPr>
            <a:r>
              <a:rPr b="1" sz="1800" spc="-1" strike="noStrike">
                <a:solidFill>
                  <a:srgbClr val="000000"/>
                </a:solidFill>
                <a:latin typeface="Aptos Narrow"/>
              </a:rPr>
              <a:t>Raport pensionari / asigurați (județe cu cea mai mare povară)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Grafice!B200</c:f>
              <c:strCache>
                <c:ptCount val="1"/>
                <c:pt idx="0">
                  <c:v>Pensionari / Asigurat</c:v>
                </c:pt>
              </c:strCache>
            </c:strRef>
          </c:tx>
          <c:spPr>
            <a:solidFill>
              <a:srgbClr val="4ea72e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Grafice!$A$201:$A$215</c:f>
              <c:strCache>
                <c:ptCount val="15"/>
                <c:pt idx="0">
                  <c:v>BUZĂU</c:v>
                </c:pt>
                <c:pt idx="1">
                  <c:v>TELEORMAN</c:v>
                </c:pt>
                <c:pt idx="2">
                  <c:v>MEHEDINŢI</c:v>
                </c:pt>
                <c:pt idx="3">
                  <c:v>CĂLĂRAŞI</c:v>
                </c:pt>
                <c:pt idx="4">
                  <c:v>CARAŞ SEVERIN</c:v>
                </c:pt>
                <c:pt idx="5">
                  <c:v>HUNEDOARA</c:v>
                </c:pt>
                <c:pt idx="6">
                  <c:v>VASLUI</c:v>
                </c:pt>
                <c:pt idx="7">
                  <c:v>BOTOŞANI</c:v>
                </c:pt>
                <c:pt idx="8">
                  <c:v>BRĂILA</c:v>
                </c:pt>
                <c:pt idx="9">
                  <c:v>NEAMŢ</c:v>
                </c:pt>
                <c:pt idx="10">
                  <c:v>IALOMIŢA</c:v>
                </c:pt>
                <c:pt idx="11">
                  <c:v>GIURGIU</c:v>
                </c:pt>
                <c:pt idx="12">
                  <c:v>OLT</c:v>
                </c:pt>
                <c:pt idx="13">
                  <c:v>DÂMBOVITA</c:v>
                </c:pt>
                <c:pt idx="14">
                  <c:v>GORJ</c:v>
                </c:pt>
              </c:strCache>
            </c:strRef>
          </c:cat>
          <c:val>
            <c:numRef>
              <c:f>Grafice!$B$201:$B$215</c:f>
              <c:numCache>
                <c:formatCode>0.00</c:formatCode>
                <c:ptCount val="15"/>
                <c:pt idx="0">
                  <c:v>2.10081891533861</c:v>
                </c:pt>
                <c:pt idx="1">
                  <c:v>2.04891893937483</c:v>
                </c:pt>
                <c:pt idx="2">
                  <c:v>1.86043728572353</c:v>
                </c:pt>
                <c:pt idx="3">
                  <c:v>1.68064259864066</c:v>
                </c:pt>
                <c:pt idx="4">
                  <c:v>1.67326259680177</c:v>
                </c:pt>
                <c:pt idx="5">
                  <c:v>1.54110459686625</c:v>
                </c:pt>
                <c:pt idx="6">
                  <c:v>1.5372261099002</c:v>
                </c:pt>
                <c:pt idx="7">
                  <c:v>1.50820708317696</c:v>
                </c:pt>
                <c:pt idx="8">
                  <c:v>1.4781709287206</c:v>
                </c:pt>
                <c:pt idx="9">
                  <c:v>1.4569778164865</c:v>
                </c:pt>
                <c:pt idx="10">
                  <c:v>1.45362347106517</c:v>
                </c:pt>
                <c:pt idx="11">
                  <c:v>1.43711432738696</c:v>
                </c:pt>
                <c:pt idx="12">
                  <c:v>1.36523865618896</c:v>
                </c:pt>
                <c:pt idx="13">
                  <c:v>1.33235364306618</c:v>
                </c:pt>
                <c:pt idx="14">
                  <c:v>1.2940298976195</c:v>
                </c:pt>
              </c:numCache>
            </c:numRef>
          </c:val>
        </c:ser>
        <c:gapWidth val="70"/>
        <c:overlap val="0"/>
        <c:axId val="43321451"/>
        <c:axId val="49291223"/>
      </c:barChart>
      <c:catAx>
        <c:axId val="43321451"/>
        <c:scaling>
          <c:orientation val="minMax"/>
        </c:scaling>
        <c:delete val="0"/>
        <c:axPos val="b"/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Aptos Narrow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Aptos Narrow"/>
                  </a:rPr>
                  <a:t>Pensionari per asigurat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ptos Narrow"/>
              </a:defRPr>
            </a:pPr>
          </a:p>
        </c:txPr>
        <c:crossAx val="49291223"/>
        <c:crosses val="autoZero"/>
        <c:auto val="1"/>
        <c:lblAlgn val="ctr"/>
        <c:lblOffset val="100"/>
        <c:noMultiLvlLbl val="0"/>
      </c:catAx>
      <c:valAx>
        <c:axId val="4929122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ptos Narrow"/>
              </a:defRPr>
            </a:pPr>
          </a:p>
        </c:txPr>
        <c:crossAx val="43321451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4</xdr:row>
      <xdr:rowOff>0</xdr:rowOff>
    </xdr:from>
    <xdr:to>
      <xdr:col>12</xdr:col>
      <xdr:colOff>96480</xdr:colOff>
      <xdr:row>22</xdr:row>
      <xdr:rowOff>170640</xdr:rowOff>
    </xdr:to>
    <xdr:graphicFrame>
      <xdr:nvGraphicFramePr>
        <xdr:cNvPr id="0" name="Chart 1"/>
        <xdr:cNvGraphicFramePr/>
      </xdr:nvGraphicFramePr>
      <xdr:xfrm>
        <a:off x="5423040" y="923760"/>
        <a:ext cx="791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0</xdr:colOff>
      <xdr:row>27</xdr:row>
      <xdr:rowOff>0</xdr:rowOff>
    </xdr:from>
    <xdr:to>
      <xdr:col>12</xdr:col>
      <xdr:colOff>96480</xdr:colOff>
      <xdr:row>45</xdr:row>
      <xdr:rowOff>170640</xdr:rowOff>
    </xdr:to>
    <xdr:graphicFrame>
      <xdr:nvGraphicFramePr>
        <xdr:cNvPr id="1" name="Chart 2"/>
        <xdr:cNvGraphicFramePr/>
      </xdr:nvGraphicFramePr>
      <xdr:xfrm>
        <a:off x="5423040" y="5305320"/>
        <a:ext cx="791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0</xdr:colOff>
      <xdr:row>51</xdr:row>
      <xdr:rowOff>0</xdr:rowOff>
    </xdr:from>
    <xdr:to>
      <xdr:col>12</xdr:col>
      <xdr:colOff>96480</xdr:colOff>
      <xdr:row>85</xdr:row>
      <xdr:rowOff>2520</xdr:rowOff>
    </xdr:to>
    <xdr:graphicFrame>
      <xdr:nvGraphicFramePr>
        <xdr:cNvPr id="2" name="Chart 3"/>
        <xdr:cNvGraphicFramePr/>
      </xdr:nvGraphicFramePr>
      <xdr:xfrm>
        <a:off x="5423040" y="9877320"/>
        <a:ext cx="7919640" cy="64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0</xdr:colOff>
      <xdr:row>101</xdr:row>
      <xdr:rowOff>0</xdr:rowOff>
    </xdr:from>
    <xdr:to>
      <xdr:col>12</xdr:col>
      <xdr:colOff>96480</xdr:colOff>
      <xdr:row>135</xdr:row>
      <xdr:rowOff>2880</xdr:rowOff>
    </xdr:to>
    <xdr:graphicFrame>
      <xdr:nvGraphicFramePr>
        <xdr:cNvPr id="3" name="Chart 4"/>
        <xdr:cNvGraphicFramePr/>
      </xdr:nvGraphicFramePr>
      <xdr:xfrm>
        <a:off x="5423040" y="19402560"/>
        <a:ext cx="7919640" cy="64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4</xdr:col>
      <xdr:colOff>0</xdr:colOff>
      <xdr:row>151</xdr:row>
      <xdr:rowOff>0</xdr:rowOff>
    </xdr:from>
    <xdr:to>
      <xdr:col>10</xdr:col>
      <xdr:colOff>612360</xdr:colOff>
      <xdr:row>173</xdr:row>
      <xdr:rowOff>128520</xdr:rowOff>
    </xdr:to>
    <xdr:graphicFrame>
      <xdr:nvGraphicFramePr>
        <xdr:cNvPr id="4" name="Chart 5"/>
        <xdr:cNvGraphicFramePr/>
      </xdr:nvGraphicFramePr>
      <xdr:xfrm>
        <a:off x="5423040" y="28927440"/>
        <a:ext cx="647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4</xdr:col>
      <xdr:colOff>0</xdr:colOff>
      <xdr:row>179</xdr:row>
      <xdr:rowOff>0</xdr:rowOff>
    </xdr:from>
    <xdr:to>
      <xdr:col>12</xdr:col>
      <xdr:colOff>96480</xdr:colOff>
      <xdr:row>197</xdr:row>
      <xdr:rowOff>170640</xdr:rowOff>
    </xdr:to>
    <xdr:graphicFrame>
      <xdr:nvGraphicFramePr>
        <xdr:cNvPr id="5" name="Chart 6"/>
        <xdr:cNvGraphicFramePr/>
      </xdr:nvGraphicFramePr>
      <xdr:xfrm>
        <a:off x="5423040" y="34261560"/>
        <a:ext cx="791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4</xdr:col>
      <xdr:colOff>0</xdr:colOff>
      <xdr:row>199</xdr:row>
      <xdr:rowOff>0</xdr:rowOff>
    </xdr:from>
    <xdr:to>
      <xdr:col>12</xdr:col>
      <xdr:colOff>96480</xdr:colOff>
      <xdr:row>221</xdr:row>
      <xdr:rowOff>16200</xdr:rowOff>
    </xdr:to>
    <xdr:graphicFrame>
      <xdr:nvGraphicFramePr>
        <xdr:cNvPr id="6" name="Chart 7"/>
        <xdr:cNvGraphicFramePr/>
      </xdr:nvGraphicFramePr>
      <xdr:xfrm>
        <a:off x="5423040" y="38071440"/>
        <a:ext cx="791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1:J44" headerRowCount="1" totalsRowCount="1" totalsRowShown="1">
  <autoFilter ref="A1:J44"/>
  <tableColumns count="10">
    <tableColumn id="1" name="Cod județ"/>
    <tableColumn id="2" name="JUDEŢUL"/>
    <tableColumn id="3" name="Număr fizic pensionari" totalsRowFunction="sum"/>
    <tableColumn id="4" name="Valoarea totală a drepturilor de pensie cuvenite       -lei-" totalsRowFunction="sum"/>
    <tableColumn id="5" name="PENSIA MEDIE          -lei-"/>
    <tableColumn id="6" name="Numar de angajatori" totalsRowFunction="sum"/>
    <tableColumn id="7" name="Fond de salarii" totalsRowFunction="sum"/>
    <tableColumn id="8" name="Numarul de asigurati" totalsRowFunction="sum"/>
    <tableColumn id="9" name="Salariul mediu brut" totalsRowFunction="custom"/>
    <tableColumn id="10" name="Aproximativ 25%" totalsRowFunction="sum"/>
  </tableColumns>
</table>
</file>

<file path=xl/tables/table2.xml><?xml version="1.0" encoding="utf-8"?>
<table xmlns="http://schemas.openxmlformats.org/spreadsheetml/2006/main" id="2" name="Table2" displayName="Table2" ref="A1:J44" headerRowCount="1" totalsRowCount="1" totalsRowShown="1">
  <autoFilter ref="A1:J44"/>
  <tableColumns count="10">
    <tableColumn id="1" name="Cod județ"/>
    <tableColumn id="2" name="JUDEŢUL"/>
    <tableColumn id="3" name="Număr fizic pensionari"/>
    <tableColumn id="4" name="Valoarea totală a drepturilor de pensie cuvenite       -lei-" totalsRowFunction="sum"/>
    <tableColumn id="5" name="PENSIA MEDIE          -lei-"/>
    <tableColumn id="6" name="Numar de angajatori" totalsRowFunction="sum"/>
    <tableColumn id="7" name="Fond de salarii" totalsRowFunction="sum"/>
    <tableColumn id="8" name="Numarul de asigurati" totalsRowFunction="sum"/>
    <tableColumn id="9" name="Salariul mediu brut" totalsRowFunction="custom"/>
    <tableColumn id="10" name="Aproximativ 25%" totalsRowFunction="sum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16"/>
    <col collapsed="false" customWidth="true" hidden="false" outlineLevel="0" max="4" min="3" style="1" width="11"/>
    <col collapsed="false" customWidth="true" hidden="false" outlineLevel="0" max="5" min="5" style="1" width="12"/>
    <col collapsed="false" customWidth="true" hidden="false" outlineLevel="0" max="6" min="6" style="1" width="9"/>
    <col collapsed="false" customWidth="true" hidden="false" outlineLevel="0" max="8" min="7" style="1" width="14"/>
    <col collapsed="false" customWidth="true" hidden="false" outlineLevel="0" max="9" min="9" style="1" width="12"/>
    <col collapsed="false" customWidth="true" hidden="false" outlineLevel="0" max="10" min="10" style="1" width="9"/>
    <col collapsed="false" customWidth="true" hidden="false" outlineLevel="0" max="12" min="11" style="1" width="11"/>
    <col collapsed="false" customWidth="true" hidden="false" outlineLevel="0" max="13" min="13" style="1" width="12"/>
    <col collapsed="false" customWidth="true" hidden="false" outlineLevel="0" max="14" min="14" style="1" width="9"/>
    <col collapsed="false" customWidth="true" hidden="false" outlineLevel="0" max="16" min="15" style="1" width="11"/>
    <col collapsed="false" customWidth="true" hidden="false" outlineLevel="0" max="17" min="17" style="1" width="12"/>
    <col collapsed="false" customWidth="true" hidden="false" outlineLevel="0" max="18" min="18" style="1" width="9"/>
    <col collapsed="false" customWidth="true" hidden="false" outlineLevel="0" max="20" min="19" style="1" width="14"/>
    <col collapsed="false" customWidth="true" hidden="false" outlineLevel="0" max="21" min="21" style="1" width="12"/>
    <col collapsed="false" customWidth="true" hidden="false" outlineLevel="0" max="22" min="22" style="1" width="9"/>
    <col collapsed="false" customWidth="true" hidden="false" outlineLevel="0" max="24" min="23" style="1" width="11"/>
    <col collapsed="false" customWidth="true" hidden="false" outlineLevel="0" max="25" min="25" style="1" width="12"/>
    <col collapsed="false" customWidth="true" hidden="false" outlineLevel="0" max="26" min="26" style="1" width="9"/>
    <col collapsed="false" customWidth="true" hidden="false" outlineLevel="0" max="28" min="27" style="1" width="11"/>
    <col collapsed="false" customWidth="true" hidden="false" outlineLevel="0" max="29" min="29" style="1" width="12"/>
    <col collapsed="false" customWidth="true" hidden="false" outlineLevel="0" max="30" min="30" style="1" width="9"/>
    <col collapsed="false" customWidth="true" hidden="false" outlineLevel="0" max="32" min="31" style="1" width="14"/>
    <col collapsed="false" customWidth="true" hidden="false" outlineLevel="0" max="33" min="33" style="1" width="12"/>
    <col collapsed="false" customWidth="true" hidden="false" outlineLevel="0" max="34" min="34" style="1" width="9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customFormat="false" ht="31.5" hidden="false" customHeight="true" outlineLevel="0" collapsed="false">
      <c r="A2" s="3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4"/>
      <c r="O2" s="5" t="s">
        <v>6</v>
      </c>
      <c r="P2" s="5"/>
      <c r="Q2" s="5"/>
      <c r="R2" s="5"/>
      <c r="S2" s="4" t="s">
        <v>7</v>
      </c>
      <c r="T2" s="4"/>
      <c r="U2" s="4"/>
      <c r="V2" s="4"/>
      <c r="W2" s="5" t="s">
        <v>8</v>
      </c>
      <c r="X2" s="5"/>
      <c r="Y2" s="5"/>
      <c r="Z2" s="5"/>
      <c r="AA2" s="4" t="s">
        <v>9</v>
      </c>
      <c r="AB2" s="4"/>
      <c r="AC2" s="4"/>
      <c r="AD2" s="4"/>
      <c r="AE2" s="5" t="s">
        <v>10</v>
      </c>
      <c r="AF2" s="5"/>
      <c r="AG2" s="5"/>
      <c r="AH2" s="5"/>
    </row>
    <row r="3" customFormat="false" ht="18" hidden="false" customHeight="true" outlineLevel="0" collapsed="false">
      <c r="A3" s="3"/>
      <c r="B3" s="3"/>
      <c r="C3" s="6" t="s">
        <v>11</v>
      </c>
      <c r="D3" s="6" t="s">
        <v>12</v>
      </c>
      <c r="E3" s="6" t="s">
        <v>13</v>
      </c>
      <c r="F3" s="6" t="s">
        <v>14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11</v>
      </c>
      <c r="P3" s="6" t="s">
        <v>12</v>
      </c>
      <c r="Q3" s="6" t="s">
        <v>13</v>
      </c>
      <c r="R3" s="6" t="s">
        <v>14</v>
      </c>
      <c r="S3" s="6" t="s">
        <v>11</v>
      </c>
      <c r="T3" s="6" t="s">
        <v>12</v>
      </c>
      <c r="U3" s="6" t="s">
        <v>13</v>
      </c>
      <c r="V3" s="6" t="s">
        <v>14</v>
      </c>
      <c r="W3" s="6" t="s">
        <v>11</v>
      </c>
      <c r="X3" s="6" t="s">
        <v>12</v>
      </c>
      <c r="Y3" s="6" t="s">
        <v>13</v>
      </c>
      <c r="Z3" s="6" t="s">
        <v>14</v>
      </c>
      <c r="AA3" s="6" t="s">
        <v>11</v>
      </c>
      <c r="AB3" s="6" t="s">
        <v>12</v>
      </c>
      <c r="AC3" s="6" t="s">
        <v>13</v>
      </c>
      <c r="AD3" s="6" t="s">
        <v>14</v>
      </c>
      <c r="AE3" s="6" t="s">
        <v>11</v>
      </c>
      <c r="AF3" s="6" t="s">
        <v>12</v>
      </c>
      <c r="AG3" s="6" t="s">
        <v>13</v>
      </c>
      <c r="AH3" s="6" t="s">
        <v>14</v>
      </c>
    </row>
    <row r="4" customFormat="false" ht="15" hidden="false" customHeight="true" outlineLevel="0" collapsed="false">
      <c r="A4" s="7" t="s">
        <v>15</v>
      </c>
      <c r="B4" s="8" t="s">
        <v>16</v>
      </c>
      <c r="C4" s="9" t="n">
        <v>84995</v>
      </c>
      <c r="D4" s="9" t="n">
        <v>84939</v>
      </c>
      <c r="E4" s="10" t="n">
        <f aca="false">IFERROR(D4-C4,"")</f>
        <v>-56</v>
      </c>
      <c r="F4" s="11" t="n">
        <f aca="false">IFERROR((D4-C4)/C4,"")</f>
        <v>-0.000658862286016825</v>
      </c>
      <c r="G4" s="9" t="n">
        <v>239858906</v>
      </c>
      <c r="H4" s="9" t="n">
        <v>244244264</v>
      </c>
      <c r="I4" s="10" t="n">
        <f aca="false">IFERROR(H4-G4,"")</f>
        <v>4385358</v>
      </c>
      <c r="J4" s="11" t="n">
        <f aca="false">IFERROR((H4-G4)/G4,"")</f>
        <v>0.018283073466532</v>
      </c>
      <c r="K4" s="9" t="n">
        <v>2822</v>
      </c>
      <c r="L4" s="9" t="n">
        <v>2876</v>
      </c>
      <c r="M4" s="10" t="n">
        <f aca="false">IFERROR(L4-K4,"")</f>
        <v>54</v>
      </c>
      <c r="N4" s="11" t="n">
        <f aca="false">IFERROR((L4-K4)/K4,"")</f>
        <v>0.0191353649893692</v>
      </c>
      <c r="O4" s="9" t="n">
        <v>9728</v>
      </c>
      <c r="P4" s="9" t="n">
        <v>9189</v>
      </c>
      <c r="Q4" s="10" t="n">
        <f aca="false">IFERROR(P4-O4,"")</f>
        <v>-539</v>
      </c>
      <c r="R4" s="11" t="n">
        <f aca="false">IFERROR((P4-O4)/O4,"")</f>
        <v>-0.0554070723684211</v>
      </c>
      <c r="S4" s="9" t="n">
        <v>603569775</v>
      </c>
      <c r="T4" s="9" t="n">
        <v>581535634</v>
      </c>
      <c r="U4" s="10" t="n">
        <f aca="false">IFERROR(T4-S4,"")</f>
        <v>-22034141</v>
      </c>
      <c r="V4" s="11" t="n">
        <f aca="false">IFERROR((T4-S4)/S4,"")</f>
        <v>-0.0365063691269166</v>
      </c>
      <c r="W4" s="9" t="n">
        <v>97923</v>
      </c>
      <c r="X4" s="9" t="n">
        <v>90268</v>
      </c>
      <c r="Y4" s="10" t="n">
        <f aca="false">IFERROR(X4-W4,"")</f>
        <v>-7655</v>
      </c>
      <c r="Z4" s="11" t="n">
        <f aca="false">IFERROR((X4-W4)/W4,"")</f>
        <v>-0.0781736670649388</v>
      </c>
      <c r="AA4" s="9" t="n">
        <v>6164</v>
      </c>
      <c r="AB4" s="9" t="n">
        <v>6442</v>
      </c>
      <c r="AC4" s="10" t="n">
        <f aca="false">IFERROR(AB4-AA4,"")</f>
        <v>278</v>
      </c>
      <c r="AD4" s="11" t="n">
        <f aca="false">IFERROR((AB4-AA4)/AA4,"")</f>
        <v>0.04510058403634</v>
      </c>
      <c r="AE4" s="9" t="n">
        <v>150892443.75</v>
      </c>
      <c r="AF4" s="9" t="n">
        <v>145383908.5</v>
      </c>
      <c r="AG4" s="10" t="n">
        <f aca="false">IFERROR(AF4-AE4,"")</f>
        <v>-5508535.25</v>
      </c>
      <c r="AH4" s="11" t="n">
        <f aca="false">IFERROR((AF4-AE4)/AE4,"")</f>
        <v>-0.0365063691269166</v>
      </c>
    </row>
    <row r="5" customFormat="false" ht="15" hidden="false" customHeight="true" outlineLevel="0" collapsed="false">
      <c r="A5" s="12" t="s">
        <v>17</v>
      </c>
      <c r="B5" s="13" t="s">
        <v>18</v>
      </c>
      <c r="C5" s="14" t="n">
        <v>96672</v>
      </c>
      <c r="D5" s="14" t="n">
        <v>96825</v>
      </c>
      <c r="E5" s="15" t="n">
        <f aca="false">IFERROR(D5-C5,"")</f>
        <v>153</v>
      </c>
      <c r="F5" s="16" t="n">
        <f aca="false">IFERROR((D5-C5)/C5,"")</f>
        <v>0.00158267130089374</v>
      </c>
      <c r="G5" s="14" t="n">
        <v>247108721</v>
      </c>
      <c r="H5" s="14" t="n">
        <v>251170201</v>
      </c>
      <c r="I5" s="15" t="n">
        <f aca="false">IFERROR(H5-G5,"")</f>
        <v>4061480</v>
      </c>
      <c r="J5" s="16" t="n">
        <f aca="false">IFERROR((H5-G5)/G5,"")</f>
        <v>0.0164360042962628</v>
      </c>
      <c r="K5" s="14" t="n">
        <v>2556</v>
      </c>
      <c r="L5" s="14" t="n">
        <v>2594</v>
      </c>
      <c r="M5" s="15" t="n">
        <f aca="false">IFERROR(L5-K5,"")</f>
        <v>38</v>
      </c>
      <c r="N5" s="16" t="n">
        <f aca="false">IFERROR((L5-K5)/K5,"")</f>
        <v>0.0148669796557121</v>
      </c>
      <c r="O5" s="14" t="n">
        <v>12380</v>
      </c>
      <c r="P5" s="14" t="n">
        <v>11264</v>
      </c>
      <c r="Q5" s="15" t="n">
        <f aca="false">IFERROR(P5-O5,"")</f>
        <v>-1116</v>
      </c>
      <c r="R5" s="16" t="n">
        <f aca="false">IFERROR((P5-O5)/O5,"")</f>
        <v>-0.0901453957996769</v>
      </c>
      <c r="S5" s="14" t="n">
        <v>748198980</v>
      </c>
      <c r="T5" s="14" t="n">
        <v>699229602</v>
      </c>
      <c r="U5" s="15" t="n">
        <f aca="false">IFERROR(T5-S5,"")</f>
        <v>-48969378</v>
      </c>
      <c r="V5" s="16" t="n">
        <f aca="false">IFERROR((T5-S5)/S5,"")</f>
        <v>-0.065449672224894</v>
      </c>
      <c r="W5" s="14" t="n">
        <v>124443</v>
      </c>
      <c r="X5" s="14" t="n">
        <v>113395</v>
      </c>
      <c r="Y5" s="15" t="n">
        <f aca="false">IFERROR(X5-W5,"")</f>
        <v>-11048</v>
      </c>
      <c r="Z5" s="16" t="n">
        <f aca="false">IFERROR((X5-W5)/W5,"")</f>
        <v>-0.0887796019060936</v>
      </c>
      <c r="AA5" s="14" t="n">
        <v>6012</v>
      </c>
      <c r="AB5" s="14" t="n">
        <v>6166</v>
      </c>
      <c r="AC5" s="15" t="n">
        <f aca="false">IFERROR(AB5-AA5,"")</f>
        <v>154</v>
      </c>
      <c r="AD5" s="16" t="n">
        <f aca="false">IFERROR((AB5-AA5)/AA5,"")</f>
        <v>0.0256154357950765</v>
      </c>
      <c r="AE5" s="14" t="n">
        <v>187049745</v>
      </c>
      <c r="AF5" s="14" t="n">
        <v>174807400.5</v>
      </c>
      <c r="AG5" s="15" t="n">
        <f aca="false">IFERROR(AF5-AE5,"")</f>
        <v>-12242344.5</v>
      </c>
      <c r="AH5" s="16" t="n">
        <f aca="false">IFERROR((AF5-AE5)/AE5,"")</f>
        <v>-0.065449672224894</v>
      </c>
    </row>
    <row r="6" customFormat="false" ht="15" hidden="false" customHeight="true" outlineLevel="0" collapsed="false">
      <c r="A6" s="7" t="s">
        <v>19</v>
      </c>
      <c r="B6" s="8" t="s">
        <v>20</v>
      </c>
      <c r="C6" s="9" t="n">
        <v>144451</v>
      </c>
      <c r="D6" s="9" t="n">
        <v>146513</v>
      </c>
      <c r="E6" s="10" t="n">
        <f aca="false">IFERROR(D6-C6,"")</f>
        <v>2062</v>
      </c>
      <c r="F6" s="11" t="n">
        <f aca="false">IFERROR((D6-C6)/C6,"")</f>
        <v>0.014274736761947</v>
      </c>
      <c r="G6" s="9" t="n">
        <v>431978131</v>
      </c>
      <c r="H6" s="9" t="n">
        <v>440780787</v>
      </c>
      <c r="I6" s="10" t="n">
        <f aca="false">IFERROR(H6-G6,"")</f>
        <v>8802656</v>
      </c>
      <c r="J6" s="11" t="n">
        <f aca="false">IFERROR((H6-G6)/G6,"")</f>
        <v>0.0203775500848213</v>
      </c>
      <c r="K6" s="9" t="n">
        <v>2990</v>
      </c>
      <c r="L6" s="9" t="n">
        <v>3008</v>
      </c>
      <c r="M6" s="10" t="n">
        <f aca="false">IFERROR(L6-K6,"")</f>
        <v>18</v>
      </c>
      <c r="N6" s="11" t="n">
        <f aca="false">IFERROR((L6-K6)/K6,"")</f>
        <v>0.00602006688963211</v>
      </c>
      <c r="O6" s="9" t="n">
        <v>16806</v>
      </c>
      <c r="P6" s="9" t="n">
        <v>15584</v>
      </c>
      <c r="Q6" s="10" t="n">
        <f aca="false">IFERROR(P6-O6,"")</f>
        <v>-1222</v>
      </c>
      <c r="R6" s="11" t="n">
        <f aca="false">IFERROR((P6-O6)/O6,"")</f>
        <v>-0.0727121266214447</v>
      </c>
      <c r="S6" s="9" t="n">
        <v>1226503192</v>
      </c>
      <c r="T6" s="9" t="n">
        <v>1181139675</v>
      </c>
      <c r="U6" s="10" t="n">
        <f aca="false">IFERROR(T6-S6,"")</f>
        <v>-45363517</v>
      </c>
      <c r="V6" s="11" t="n">
        <f aca="false">IFERROR((T6-S6)/S6,"")</f>
        <v>-0.0369860570244647</v>
      </c>
      <c r="W6" s="9" t="n">
        <v>186964</v>
      </c>
      <c r="X6" s="9" t="n">
        <v>169610</v>
      </c>
      <c r="Y6" s="10" t="n">
        <f aca="false">IFERROR(X6-W6,"")</f>
        <v>-17354</v>
      </c>
      <c r="Z6" s="11" t="n">
        <f aca="false">IFERROR((X6-W6)/W6,"")</f>
        <v>-0.0928200081299074</v>
      </c>
      <c r="AA6" s="9" t="n">
        <v>6560</v>
      </c>
      <c r="AB6" s="9" t="n">
        <v>6964</v>
      </c>
      <c r="AC6" s="10" t="n">
        <f aca="false">IFERROR(AB6-AA6,"")</f>
        <v>404</v>
      </c>
      <c r="AD6" s="11" t="n">
        <f aca="false">IFERROR((AB6-AA6)/AA6,"")</f>
        <v>0.0615853658536585</v>
      </c>
      <c r="AE6" s="9" t="n">
        <v>306625798</v>
      </c>
      <c r="AF6" s="9" t="n">
        <v>295284918.75</v>
      </c>
      <c r="AG6" s="10" t="n">
        <f aca="false">IFERROR(AF6-AE6,"")</f>
        <v>-11340879.25</v>
      </c>
      <c r="AH6" s="11" t="n">
        <f aca="false">IFERROR((AF6-AE6)/AE6,"")</f>
        <v>-0.0369860570244647</v>
      </c>
    </row>
    <row r="7" customFormat="false" ht="15" hidden="false" customHeight="true" outlineLevel="0" collapsed="false">
      <c r="A7" s="12" t="s">
        <v>21</v>
      </c>
      <c r="B7" s="13" t="s">
        <v>22</v>
      </c>
      <c r="C7" s="14" t="n">
        <v>136985</v>
      </c>
      <c r="D7" s="14" t="n">
        <v>137333</v>
      </c>
      <c r="E7" s="15" t="n">
        <f aca="false">IFERROR(D7-C7,"")</f>
        <v>348</v>
      </c>
      <c r="F7" s="16" t="n">
        <f aca="false">IFERROR((D7-C7)/C7,"")</f>
        <v>0.00254042413402927</v>
      </c>
      <c r="G7" s="14" t="n">
        <v>372958304</v>
      </c>
      <c r="H7" s="14" t="n">
        <v>373566382</v>
      </c>
      <c r="I7" s="15" t="n">
        <f aca="false">IFERROR(H7-G7,"")</f>
        <v>608078</v>
      </c>
      <c r="J7" s="16" t="n">
        <f aca="false">IFERROR((H7-G7)/G7,"")</f>
        <v>0.00163041818208182</v>
      </c>
      <c r="K7" s="14" t="n">
        <v>2723</v>
      </c>
      <c r="L7" s="14" t="n">
        <v>2720</v>
      </c>
      <c r="M7" s="15" t="n">
        <f aca="false">IFERROR(L7-K7,"")</f>
        <v>-3</v>
      </c>
      <c r="N7" s="16" t="n">
        <f aca="false">IFERROR((L7-K7)/K7,"")</f>
        <v>-0.00110172603745869</v>
      </c>
      <c r="O7" s="14" t="n">
        <v>11378</v>
      </c>
      <c r="P7" s="14" t="n">
        <v>10452</v>
      </c>
      <c r="Q7" s="15" t="n">
        <f aca="false">IFERROR(P7-O7,"")</f>
        <v>-926</v>
      </c>
      <c r="R7" s="16" t="n">
        <f aca="false">IFERROR((P7-O7)/O7,"")</f>
        <v>-0.0813851291966954</v>
      </c>
      <c r="S7" s="14" t="n">
        <v>834672258</v>
      </c>
      <c r="T7" s="14" t="n">
        <v>804349220</v>
      </c>
      <c r="U7" s="15" t="n">
        <f aca="false">IFERROR(T7-S7,"")</f>
        <v>-30323038</v>
      </c>
      <c r="V7" s="16" t="n">
        <f aca="false">IFERROR((T7-S7)/S7,"")</f>
        <v>-0.0363292750050883</v>
      </c>
      <c r="W7" s="14" t="n">
        <v>131785</v>
      </c>
      <c r="X7" s="14" t="n">
        <v>121391</v>
      </c>
      <c r="Y7" s="15" t="n">
        <f aca="false">IFERROR(X7-W7,"")</f>
        <v>-10394</v>
      </c>
      <c r="Z7" s="16" t="n">
        <f aca="false">IFERROR((X7-W7)/W7,"")</f>
        <v>-0.0788708881890959</v>
      </c>
      <c r="AA7" s="14" t="n">
        <v>6334</v>
      </c>
      <c r="AB7" s="14" t="n">
        <v>6626</v>
      </c>
      <c r="AC7" s="15" t="n">
        <f aca="false">IFERROR(AB7-AA7,"")</f>
        <v>292</v>
      </c>
      <c r="AD7" s="16" t="n">
        <f aca="false">IFERROR((AB7-AA7)/AA7,"")</f>
        <v>0.046100410483107</v>
      </c>
      <c r="AE7" s="14" t="n">
        <v>208668064.5</v>
      </c>
      <c r="AF7" s="14" t="n">
        <v>201087305</v>
      </c>
      <c r="AG7" s="15" t="n">
        <f aca="false">IFERROR(AF7-AE7,"")</f>
        <v>-7580759.5</v>
      </c>
      <c r="AH7" s="16" t="n">
        <f aca="false">IFERROR((AF7-AE7)/AE7,"")</f>
        <v>-0.0363292750050883</v>
      </c>
    </row>
    <row r="8" customFormat="false" ht="15" hidden="false" customHeight="true" outlineLevel="0" collapsed="false">
      <c r="A8" s="7" t="s">
        <v>23</v>
      </c>
      <c r="B8" s="8" t="s">
        <v>24</v>
      </c>
      <c r="C8" s="9" t="n">
        <v>131553</v>
      </c>
      <c r="D8" s="9" t="n">
        <v>132803</v>
      </c>
      <c r="E8" s="10" t="n">
        <f aca="false">IFERROR(D8-C8,"")</f>
        <v>1250</v>
      </c>
      <c r="F8" s="11" t="n">
        <f aca="false">IFERROR((D8-C8)/C8,"")</f>
        <v>0.00950187376950735</v>
      </c>
      <c r="G8" s="9" t="n">
        <v>347680653</v>
      </c>
      <c r="H8" s="9" t="n">
        <v>352502360</v>
      </c>
      <c r="I8" s="10" t="n">
        <f aca="false">IFERROR(H8-G8,"")</f>
        <v>4821707</v>
      </c>
      <c r="J8" s="11" t="n">
        <f aca="false">IFERROR((H8-G8)/G8,"")</f>
        <v>0.0138682062357954</v>
      </c>
      <c r="K8" s="9" t="n">
        <v>2643</v>
      </c>
      <c r="L8" s="9" t="n">
        <v>2654</v>
      </c>
      <c r="M8" s="10" t="n">
        <f aca="false">IFERROR(L8-K8,"")</f>
        <v>11</v>
      </c>
      <c r="N8" s="11" t="n">
        <f aca="false">IFERROR((L8-K8)/K8,"")</f>
        <v>0.00416193719258419</v>
      </c>
      <c r="O8" s="9" t="n">
        <v>19833</v>
      </c>
      <c r="P8" s="9" t="n">
        <v>18604</v>
      </c>
      <c r="Q8" s="10" t="n">
        <f aca="false">IFERROR(P8-O8,"")</f>
        <v>-1229</v>
      </c>
      <c r="R8" s="11" t="n">
        <f aca="false">IFERROR((P8-O8)/O8,"")</f>
        <v>-0.0619674280240004</v>
      </c>
      <c r="S8" s="9" t="n">
        <v>982215121</v>
      </c>
      <c r="T8" s="9" t="n">
        <v>965049468</v>
      </c>
      <c r="U8" s="10" t="n">
        <f aca="false">IFERROR(T8-S8,"")</f>
        <v>-17165653</v>
      </c>
      <c r="V8" s="11" t="n">
        <f aca="false">IFERROR((T8-S8)/S8,"")</f>
        <v>-0.0174764699025642</v>
      </c>
      <c r="W8" s="9" t="n">
        <v>172809</v>
      </c>
      <c r="X8" s="9" t="n">
        <v>163327</v>
      </c>
      <c r="Y8" s="10" t="n">
        <f aca="false">IFERROR(X8-W8,"")</f>
        <v>-9482</v>
      </c>
      <c r="Z8" s="11" t="n">
        <f aca="false">IFERROR((X8-W8)/W8,"")</f>
        <v>-0.0548698273816757</v>
      </c>
      <c r="AA8" s="9" t="n">
        <v>5684</v>
      </c>
      <c r="AB8" s="9" t="n">
        <v>5909</v>
      </c>
      <c r="AC8" s="10" t="n">
        <f aca="false">IFERROR(AB8-AA8,"")</f>
        <v>225</v>
      </c>
      <c r="AD8" s="11" t="n">
        <f aca="false">IFERROR((AB8-AA8)/AA8,"")</f>
        <v>0.0395847994370162</v>
      </c>
      <c r="AE8" s="9" t="n">
        <v>245553780.25</v>
      </c>
      <c r="AF8" s="9" t="n">
        <v>241262367</v>
      </c>
      <c r="AG8" s="10" t="n">
        <f aca="false">IFERROR(AF8-AE8,"")</f>
        <v>-4291413.25</v>
      </c>
      <c r="AH8" s="11" t="n">
        <f aca="false">IFERROR((AF8-AE8)/AE8,"")</f>
        <v>-0.0174764699025642</v>
      </c>
    </row>
    <row r="9" customFormat="false" ht="15" hidden="false" customHeight="true" outlineLevel="0" collapsed="false">
      <c r="A9" s="12" t="s">
        <v>25</v>
      </c>
      <c r="B9" s="13" t="s">
        <v>26</v>
      </c>
      <c r="C9" s="14" t="n">
        <v>60959</v>
      </c>
      <c r="D9" s="14" t="n">
        <v>61755</v>
      </c>
      <c r="E9" s="15" t="n">
        <f aca="false">IFERROR(D9-C9,"")</f>
        <v>796</v>
      </c>
      <c r="F9" s="16" t="n">
        <f aca="false">IFERROR((D9-C9)/C9,"")</f>
        <v>0.0130579569874834</v>
      </c>
      <c r="G9" s="14" t="n">
        <v>144096933</v>
      </c>
      <c r="H9" s="14" t="n">
        <v>146909637</v>
      </c>
      <c r="I9" s="15" t="n">
        <f aca="false">IFERROR(H9-G9,"")</f>
        <v>2812704</v>
      </c>
      <c r="J9" s="16" t="n">
        <f aca="false">IFERROR((H9-G9)/G9,"")</f>
        <v>0.019519527178278</v>
      </c>
      <c r="K9" s="14" t="n">
        <v>2364</v>
      </c>
      <c r="L9" s="14" t="n">
        <v>2379</v>
      </c>
      <c r="M9" s="15" t="n">
        <f aca="false">IFERROR(L9-K9,"")</f>
        <v>15</v>
      </c>
      <c r="N9" s="16" t="n">
        <f aca="false">IFERROR((L9-K9)/K9,"")</f>
        <v>0.00634517766497462</v>
      </c>
      <c r="O9" s="14" t="n">
        <v>7644</v>
      </c>
      <c r="P9" s="14" t="n">
        <v>6840</v>
      </c>
      <c r="Q9" s="15" t="n">
        <f aca="false">IFERROR(P9-O9,"")</f>
        <v>-804</v>
      </c>
      <c r="R9" s="16" t="n">
        <f aca="false">IFERROR((P9-O9)/O9,"")</f>
        <v>-0.105180533751962</v>
      </c>
      <c r="S9" s="14" t="n">
        <v>383175961</v>
      </c>
      <c r="T9" s="14" t="n">
        <v>353332815</v>
      </c>
      <c r="U9" s="15" t="n">
        <f aca="false">IFERROR(T9-S9,"")</f>
        <v>-29843146</v>
      </c>
      <c r="V9" s="16" t="n">
        <f aca="false">IFERROR((T9-S9)/S9,"")</f>
        <v>-0.0778836593039823</v>
      </c>
      <c r="W9" s="14" t="n">
        <v>70433</v>
      </c>
      <c r="X9" s="14" t="n">
        <v>63854</v>
      </c>
      <c r="Y9" s="15" t="n">
        <f aca="false">IFERROR(X9-W9,"")</f>
        <v>-6579</v>
      </c>
      <c r="Z9" s="16" t="n">
        <f aca="false">IFERROR((X9-W9)/W9,"")</f>
        <v>-0.0934079195831499</v>
      </c>
      <c r="AA9" s="14" t="n">
        <v>5440</v>
      </c>
      <c r="AB9" s="14" t="n">
        <v>5533</v>
      </c>
      <c r="AC9" s="15" t="n">
        <f aca="false">IFERROR(AB9-AA9,"")</f>
        <v>93</v>
      </c>
      <c r="AD9" s="16" t="n">
        <f aca="false">IFERROR((AB9-AA9)/AA9,"")</f>
        <v>0.0170955882352941</v>
      </c>
      <c r="AE9" s="14" t="n">
        <v>95793990.25</v>
      </c>
      <c r="AF9" s="14" t="n">
        <v>88333203.75</v>
      </c>
      <c r="AG9" s="15" t="n">
        <f aca="false">IFERROR(AF9-AE9,"")</f>
        <v>-7460786.5</v>
      </c>
      <c r="AH9" s="16" t="n">
        <f aca="false">IFERROR((AF9-AE9)/AE9,"")</f>
        <v>-0.0778836593039823</v>
      </c>
    </row>
    <row r="10" customFormat="false" ht="15" hidden="false" customHeight="true" outlineLevel="0" collapsed="false">
      <c r="A10" s="7" t="s">
        <v>27</v>
      </c>
      <c r="B10" s="8" t="s">
        <v>28</v>
      </c>
      <c r="C10" s="9" t="n">
        <v>76093</v>
      </c>
      <c r="D10" s="9" t="n">
        <v>76356</v>
      </c>
      <c r="E10" s="10" t="n">
        <f aca="false">IFERROR(D10-C10,"")</f>
        <v>263</v>
      </c>
      <c r="F10" s="11" t="n">
        <f aca="false">IFERROR((D10-C10)/C10,"")</f>
        <v>0.00345629689984624</v>
      </c>
      <c r="G10" s="9" t="n">
        <v>169208169</v>
      </c>
      <c r="H10" s="9" t="n">
        <v>170500763</v>
      </c>
      <c r="I10" s="10" t="n">
        <f aca="false">IFERROR(H10-G10,"")</f>
        <v>1292594</v>
      </c>
      <c r="J10" s="11" t="n">
        <f aca="false">IFERROR((H10-G10)/G10,"")</f>
        <v>0.00763907562878953</v>
      </c>
      <c r="K10" s="9" t="n">
        <v>2224</v>
      </c>
      <c r="L10" s="9" t="n">
        <v>2233</v>
      </c>
      <c r="M10" s="10" t="n">
        <f aca="false">IFERROR(L10-K10,"")</f>
        <v>9</v>
      </c>
      <c r="N10" s="11" t="n">
        <f aca="false">IFERROR((L10-K10)/K10,"")</f>
        <v>0.00404676258992806</v>
      </c>
      <c r="O10" s="9" t="n">
        <v>5805</v>
      </c>
      <c r="P10" s="9" t="n">
        <v>5378</v>
      </c>
      <c r="Q10" s="10" t="n">
        <f aca="false">IFERROR(P10-O10,"")</f>
        <v>-427</v>
      </c>
      <c r="R10" s="11" t="n">
        <f aca="false">IFERROR((P10-O10)/O10,"")</f>
        <v>-0.073557278208441</v>
      </c>
      <c r="S10" s="9" t="n">
        <v>322928534</v>
      </c>
      <c r="T10" s="9" t="n">
        <v>308011251</v>
      </c>
      <c r="U10" s="10" t="n">
        <f aca="false">IFERROR(T10-S10,"")</f>
        <v>-14917283</v>
      </c>
      <c r="V10" s="11" t="n">
        <f aca="false">IFERROR((T10-S10)/S10,"")</f>
        <v>-0.0461937593907388</v>
      </c>
      <c r="W10" s="9" t="n">
        <v>54069</v>
      </c>
      <c r="X10" s="9" t="n">
        <v>50627</v>
      </c>
      <c r="Y10" s="10" t="n">
        <f aca="false">IFERROR(X10-W10,"")</f>
        <v>-3442</v>
      </c>
      <c r="Z10" s="11" t="n">
        <f aca="false">IFERROR((X10-W10)/W10,"")</f>
        <v>-0.0636593981764042</v>
      </c>
      <c r="AA10" s="9" t="n">
        <v>5973</v>
      </c>
      <c r="AB10" s="9" t="n">
        <v>6084</v>
      </c>
      <c r="AC10" s="10" t="n">
        <f aca="false">IFERROR(AB10-AA10,"")</f>
        <v>111</v>
      </c>
      <c r="AD10" s="11" t="n">
        <f aca="false">IFERROR((AB10-AA10)/AA10,"")</f>
        <v>0.018583626318433</v>
      </c>
      <c r="AE10" s="9" t="n">
        <v>80732133.5</v>
      </c>
      <c r="AF10" s="9" t="n">
        <v>77002812.75</v>
      </c>
      <c r="AG10" s="10" t="n">
        <f aca="false">IFERROR(AF10-AE10,"")</f>
        <v>-3729320.75</v>
      </c>
      <c r="AH10" s="11" t="n">
        <f aca="false">IFERROR((AF10-AE10)/AE10,"")</f>
        <v>-0.0461937593907388</v>
      </c>
    </row>
    <row r="11" customFormat="false" ht="15" hidden="false" customHeight="true" outlineLevel="0" collapsed="false">
      <c r="A11" s="12" t="s">
        <v>29</v>
      </c>
      <c r="B11" s="13" t="s">
        <v>30</v>
      </c>
      <c r="C11" s="14" t="n">
        <v>145738</v>
      </c>
      <c r="D11" s="14" t="n">
        <v>145984</v>
      </c>
      <c r="E11" s="15" t="n">
        <f aca="false">IFERROR(D11-C11,"")</f>
        <v>246</v>
      </c>
      <c r="F11" s="16" t="n">
        <f aca="false">IFERROR((D11-C11)/C11,"")</f>
        <v>0.00168796058680646</v>
      </c>
      <c r="G11" s="14" t="n">
        <v>483426604</v>
      </c>
      <c r="H11" s="14" t="n">
        <v>485825460</v>
      </c>
      <c r="I11" s="15" t="n">
        <f aca="false">IFERROR(H11-G11,"")</f>
        <v>2398856</v>
      </c>
      <c r="J11" s="16" t="n">
        <f aca="false">IFERROR((H11-G11)/G11,"")</f>
        <v>0.00496219277166633</v>
      </c>
      <c r="K11" s="14" t="n">
        <v>3317</v>
      </c>
      <c r="L11" s="14" t="n">
        <v>3328</v>
      </c>
      <c r="M11" s="15" t="n">
        <f aca="false">IFERROR(L11-K11,"")</f>
        <v>11</v>
      </c>
      <c r="N11" s="16" t="n">
        <f aca="false">IFERROR((L11-K11)/K11,"")</f>
        <v>0.00331624962315345</v>
      </c>
      <c r="O11" s="14" t="n">
        <v>20496</v>
      </c>
      <c r="P11" s="14" t="n">
        <v>18322</v>
      </c>
      <c r="Q11" s="15" t="n">
        <f aca="false">IFERROR(P11-O11,"")</f>
        <v>-2174</v>
      </c>
      <c r="R11" s="16" t="n">
        <f aca="false">IFERROR((P11-O11)/O11,"")</f>
        <v>-0.106069476971116</v>
      </c>
      <c r="S11" s="14" t="n">
        <v>1394694970</v>
      </c>
      <c r="T11" s="14" t="n">
        <v>1363008353</v>
      </c>
      <c r="U11" s="15" t="n">
        <f aca="false">IFERROR(T11-S11,"")</f>
        <v>-31686617</v>
      </c>
      <c r="V11" s="16" t="n">
        <f aca="false">IFERROR((T11-S11)/S11,"")</f>
        <v>-0.022719388598641</v>
      </c>
      <c r="W11" s="14" t="n">
        <v>203970</v>
      </c>
      <c r="X11" s="14" t="n">
        <v>184898</v>
      </c>
      <c r="Y11" s="15" t="n">
        <f aca="false">IFERROR(X11-W11,"")</f>
        <v>-19072</v>
      </c>
      <c r="Z11" s="16" t="n">
        <f aca="false">IFERROR((X11-W11)/W11,"")</f>
        <v>-0.0935039466588224</v>
      </c>
      <c r="AA11" s="14" t="n">
        <v>6838</v>
      </c>
      <c r="AB11" s="14" t="n">
        <v>7372</v>
      </c>
      <c r="AC11" s="15" t="n">
        <f aca="false">IFERROR(AB11-AA11,"")</f>
        <v>534</v>
      </c>
      <c r="AD11" s="16" t="n">
        <f aca="false">IFERROR((AB11-AA11)/AA11,"")</f>
        <v>0.078093009651945</v>
      </c>
      <c r="AE11" s="14" t="n">
        <v>348673742.5</v>
      </c>
      <c r="AF11" s="14" t="n">
        <v>340752088.25</v>
      </c>
      <c r="AG11" s="15" t="n">
        <f aca="false">IFERROR(AF11-AE11,"")</f>
        <v>-7921654.25</v>
      </c>
      <c r="AH11" s="16" t="n">
        <f aca="false">IFERROR((AF11-AE11)/AE11,"")</f>
        <v>-0.022719388598641</v>
      </c>
    </row>
    <row r="12" customFormat="false" ht="15" hidden="false" customHeight="true" outlineLevel="0" collapsed="false">
      <c r="A12" s="7" t="s">
        <v>31</v>
      </c>
      <c r="B12" s="8" t="s">
        <v>32</v>
      </c>
      <c r="C12" s="9" t="n">
        <v>74573</v>
      </c>
      <c r="D12" s="9" t="n">
        <v>75029</v>
      </c>
      <c r="E12" s="10" t="n">
        <f aca="false">IFERROR(D12-C12,"")</f>
        <v>456</v>
      </c>
      <c r="F12" s="11" t="n">
        <f aca="false">IFERROR((D12-C12)/C12,"")</f>
        <v>0.00611481367250882</v>
      </c>
      <c r="G12" s="9" t="n">
        <v>194684210</v>
      </c>
      <c r="H12" s="9" t="n">
        <v>195477340</v>
      </c>
      <c r="I12" s="10" t="n">
        <f aca="false">IFERROR(H12-G12,"")</f>
        <v>793130</v>
      </c>
      <c r="J12" s="11" t="n">
        <f aca="false">IFERROR((H12-G12)/G12,"")</f>
        <v>0.00407393080311958</v>
      </c>
      <c r="K12" s="9" t="n">
        <v>2611</v>
      </c>
      <c r="L12" s="9" t="n">
        <v>2605</v>
      </c>
      <c r="M12" s="10" t="n">
        <f aca="false">IFERROR(L12-K12,"")</f>
        <v>-6</v>
      </c>
      <c r="N12" s="11" t="n">
        <f aca="false">IFERROR((L12-K12)/K12,"")</f>
        <v>-0.00229797012638836</v>
      </c>
      <c r="O12" s="9" t="n">
        <v>6963</v>
      </c>
      <c r="P12" s="9" t="n">
        <v>6369</v>
      </c>
      <c r="Q12" s="10" t="n">
        <f aca="false">IFERROR(P12-O12,"")</f>
        <v>-594</v>
      </c>
      <c r="R12" s="11" t="n">
        <f aca="false">IFERROR((P12-O12)/O12,"")</f>
        <v>-0.0853080568720379</v>
      </c>
      <c r="S12" s="9" t="n">
        <v>313361111</v>
      </c>
      <c r="T12" s="9" t="n">
        <v>296342066</v>
      </c>
      <c r="U12" s="10" t="n">
        <f aca="false">IFERROR(T12-S12,"")</f>
        <v>-17019045</v>
      </c>
      <c r="V12" s="11" t="n">
        <f aca="false">IFERROR((T12-S12)/S12,"")</f>
        <v>-0.0543112862527476</v>
      </c>
      <c r="W12" s="9" t="n">
        <v>56190</v>
      </c>
      <c r="X12" s="9" t="n">
        <v>50758</v>
      </c>
      <c r="Y12" s="10" t="n">
        <f aca="false">IFERROR(X12-W12,"")</f>
        <v>-5432</v>
      </c>
      <c r="Z12" s="11" t="n">
        <f aca="false">IFERROR((X12-W12)/W12,"")</f>
        <v>-0.0966720056949635</v>
      </c>
      <c r="AA12" s="9" t="n">
        <v>5577</v>
      </c>
      <c r="AB12" s="9" t="n">
        <v>5838</v>
      </c>
      <c r="AC12" s="10" t="n">
        <f aca="false">IFERROR(AB12-AA12,"")</f>
        <v>261</v>
      </c>
      <c r="AD12" s="11" t="n">
        <f aca="false">IFERROR((AB12-AA12)/AA12,"")</f>
        <v>0.0467993544916622</v>
      </c>
      <c r="AE12" s="9" t="n">
        <v>78340277.75</v>
      </c>
      <c r="AF12" s="9" t="n">
        <v>74085516.5</v>
      </c>
      <c r="AG12" s="10" t="n">
        <f aca="false">IFERROR(AF12-AE12,"")</f>
        <v>-4254761.25</v>
      </c>
      <c r="AH12" s="11" t="n">
        <f aca="false">IFERROR((AF12-AE12)/AE12,"")</f>
        <v>-0.0543112862527476</v>
      </c>
    </row>
    <row r="13" customFormat="false" ht="15" hidden="false" customHeight="true" outlineLevel="0" collapsed="false">
      <c r="A13" s="12" t="s">
        <v>33</v>
      </c>
      <c r="B13" s="13" t="s">
        <v>34</v>
      </c>
      <c r="C13" s="14" t="n">
        <v>104514</v>
      </c>
      <c r="D13" s="14" t="n">
        <v>104667</v>
      </c>
      <c r="E13" s="15" t="n">
        <f aca="false">IFERROR(D13-C13,"")</f>
        <v>153</v>
      </c>
      <c r="F13" s="16" t="n">
        <f aca="false">IFERROR((D13-C13)/C13,"")</f>
        <v>0.00146391870945519</v>
      </c>
      <c r="G13" s="14" t="n">
        <v>255072270</v>
      </c>
      <c r="H13" s="14" t="n">
        <v>256149693</v>
      </c>
      <c r="I13" s="15" t="n">
        <f aca="false">IFERROR(H13-G13,"")</f>
        <v>1077423</v>
      </c>
      <c r="J13" s="16" t="n">
        <f aca="false">IFERROR((H13-G13)/G13,"")</f>
        <v>0.00422399110652052</v>
      </c>
      <c r="K13" s="14" t="n">
        <v>2441</v>
      </c>
      <c r="L13" s="14" t="n">
        <v>2447</v>
      </c>
      <c r="M13" s="15" t="n">
        <f aca="false">IFERROR(L13-K13,"")</f>
        <v>6</v>
      </c>
      <c r="N13" s="16" t="n">
        <f aca="false">IFERROR((L13-K13)/K13,"")</f>
        <v>0.00245800901269971</v>
      </c>
      <c r="O13" s="14" t="n">
        <v>8473</v>
      </c>
      <c r="P13" s="14" t="n">
        <v>4353</v>
      </c>
      <c r="Q13" s="15" t="n">
        <f aca="false">IFERROR(P13-O13,"")</f>
        <v>-4120</v>
      </c>
      <c r="R13" s="16" t="n">
        <f aca="false">IFERROR((P13-O13)/O13,"")</f>
        <v>-0.48625044258232</v>
      </c>
      <c r="S13" s="14" t="n">
        <v>486808454</v>
      </c>
      <c r="T13" s="14" t="n">
        <v>298907449</v>
      </c>
      <c r="U13" s="15" t="n">
        <f aca="false">IFERROR(T13-S13,"")</f>
        <v>-187901005</v>
      </c>
      <c r="V13" s="16" t="n">
        <f aca="false">IFERROR((T13-S13)/S13,"")</f>
        <v>-0.385985500983103</v>
      </c>
      <c r="W13" s="14" t="n">
        <v>82837</v>
      </c>
      <c r="X13" s="14" t="n">
        <v>49822</v>
      </c>
      <c r="Y13" s="15" t="n">
        <f aca="false">IFERROR(X13-W13,"")</f>
        <v>-33015</v>
      </c>
      <c r="Z13" s="16" t="n">
        <f aca="false">IFERROR((X13-W13)/W13,"")</f>
        <v>-0.39855378635151</v>
      </c>
      <c r="AA13" s="14" t="n">
        <v>5877</v>
      </c>
      <c r="AB13" s="14" t="n">
        <v>6000</v>
      </c>
      <c r="AC13" s="15" t="n">
        <f aca="false">IFERROR(AB13-AA13,"")</f>
        <v>123</v>
      </c>
      <c r="AD13" s="16" t="n">
        <f aca="false">IFERROR((AB13-AA13)/AA13,"")</f>
        <v>0.0209290454313425</v>
      </c>
      <c r="AE13" s="14" t="n">
        <v>121702113.5</v>
      </c>
      <c r="AF13" s="14" t="n">
        <v>74726862.25</v>
      </c>
      <c r="AG13" s="15" t="n">
        <f aca="false">IFERROR(AF13-AE13,"")</f>
        <v>-46975251.25</v>
      </c>
      <c r="AH13" s="16" t="n">
        <f aca="false">IFERROR((AF13-AE13)/AE13,"")</f>
        <v>-0.385985500983103</v>
      </c>
    </row>
    <row r="14" customFormat="false" ht="15" hidden="false" customHeight="true" outlineLevel="0" collapsed="false">
      <c r="A14" s="7" t="s">
        <v>35</v>
      </c>
      <c r="B14" s="8" t="s">
        <v>36</v>
      </c>
      <c r="C14" s="9" t="n">
        <v>66641</v>
      </c>
      <c r="D14" s="9" t="n">
        <v>66549</v>
      </c>
      <c r="E14" s="10" t="n">
        <f aca="false">IFERROR(D14-C14,"")</f>
        <v>-92</v>
      </c>
      <c r="F14" s="11" t="n">
        <f aca="false">IFERROR((D14-C14)/C14,"")</f>
        <v>-0.00138053150462928</v>
      </c>
      <c r="G14" s="9" t="n">
        <v>179870293</v>
      </c>
      <c r="H14" s="9" t="n">
        <v>180054044</v>
      </c>
      <c r="I14" s="10" t="n">
        <f aca="false">IFERROR(H14-G14,"")</f>
        <v>183751</v>
      </c>
      <c r="J14" s="11" t="n">
        <f aca="false">IFERROR((H14-G14)/G14,"")</f>
        <v>0.00102157503018022</v>
      </c>
      <c r="K14" s="9" t="n">
        <v>2699</v>
      </c>
      <c r="L14" s="9" t="n">
        <v>2706</v>
      </c>
      <c r="M14" s="10" t="n">
        <f aca="false">IFERROR(L14-K14,"")</f>
        <v>7</v>
      </c>
      <c r="N14" s="11" t="n">
        <f aca="false">IFERROR((L14-K14)/K14,"")</f>
        <v>0.00259355316783994</v>
      </c>
      <c r="O14" s="9" t="n">
        <v>4840</v>
      </c>
      <c r="P14" s="9" t="n">
        <v>4375</v>
      </c>
      <c r="Q14" s="10" t="n">
        <f aca="false">IFERROR(P14-O14,"")</f>
        <v>-465</v>
      </c>
      <c r="R14" s="11" t="n">
        <f aca="false">IFERROR((P14-O14)/O14,"")</f>
        <v>-0.0960743801652893</v>
      </c>
      <c r="S14" s="9" t="n">
        <v>263231346</v>
      </c>
      <c r="T14" s="9" t="n">
        <v>233486277</v>
      </c>
      <c r="U14" s="10" t="n">
        <f aca="false">IFERROR(T14-S14,"")</f>
        <v>-29745069</v>
      </c>
      <c r="V14" s="11" t="n">
        <f aca="false">IFERROR((T14-S14)/S14,"")</f>
        <v>-0.112999722305109</v>
      </c>
      <c r="W14" s="9" t="n">
        <v>46002</v>
      </c>
      <c r="X14" s="9" t="n">
        <v>39772</v>
      </c>
      <c r="Y14" s="10" t="n">
        <f aca="false">IFERROR(X14-W14,"")</f>
        <v>-6230</v>
      </c>
      <c r="Z14" s="11" t="n">
        <f aca="false">IFERROR((X14-W14)/W14,"")</f>
        <v>-0.135428894395896</v>
      </c>
      <c r="AA14" s="9" t="n">
        <v>5722</v>
      </c>
      <c r="AB14" s="9" t="n">
        <v>5871</v>
      </c>
      <c r="AC14" s="10" t="n">
        <f aca="false">IFERROR(AB14-AA14,"")</f>
        <v>149</v>
      </c>
      <c r="AD14" s="11" t="n">
        <f aca="false">IFERROR((AB14-AA14)/AA14,"")</f>
        <v>0.0260398462076197</v>
      </c>
      <c r="AE14" s="9" t="n">
        <v>65807836.5</v>
      </c>
      <c r="AF14" s="9" t="n">
        <v>58371569.25</v>
      </c>
      <c r="AG14" s="10" t="n">
        <f aca="false">IFERROR(AF14-AE14,"")</f>
        <v>-7436267.25</v>
      </c>
      <c r="AH14" s="11" t="n">
        <f aca="false">IFERROR((AF14-AE14)/AE14,"")</f>
        <v>-0.112999722305109</v>
      </c>
    </row>
    <row r="15" customFormat="false" ht="15" hidden="false" customHeight="true" outlineLevel="0" collapsed="false">
      <c r="A15" s="12" t="s">
        <v>37</v>
      </c>
      <c r="B15" s="13" t="s">
        <v>38</v>
      </c>
      <c r="C15" s="14" t="n">
        <v>176302</v>
      </c>
      <c r="D15" s="14" t="n">
        <v>178616</v>
      </c>
      <c r="E15" s="15" t="n">
        <f aca="false">IFERROR(D15-C15,"")</f>
        <v>2314</v>
      </c>
      <c r="F15" s="16" t="n">
        <f aca="false">IFERROR((D15-C15)/C15,"")</f>
        <v>0.0131252056130957</v>
      </c>
      <c r="G15" s="14" t="n">
        <v>506376961</v>
      </c>
      <c r="H15" s="14" t="n">
        <v>514597268</v>
      </c>
      <c r="I15" s="15" t="n">
        <f aca="false">IFERROR(H15-G15,"")</f>
        <v>8220307</v>
      </c>
      <c r="J15" s="16" t="n">
        <f aca="false">IFERROR((H15-G15)/G15,"")</f>
        <v>0.016233572285292</v>
      </c>
      <c r="K15" s="14" t="n">
        <v>2872</v>
      </c>
      <c r="L15" s="14" t="n">
        <v>2881</v>
      </c>
      <c r="M15" s="15" t="n">
        <f aca="false">IFERROR(L15-K15,"")</f>
        <v>9</v>
      </c>
      <c r="N15" s="16" t="n">
        <f aca="false">IFERROR((L15-K15)/K15,"")</f>
        <v>0.00313370473537604</v>
      </c>
      <c r="O15" s="14" t="n">
        <v>34271</v>
      </c>
      <c r="P15" s="14" t="n">
        <v>31987</v>
      </c>
      <c r="Q15" s="15" t="n">
        <f aca="false">IFERROR(P15-O15,"")</f>
        <v>-2284</v>
      </c>
      <c r="R15" s="16" t="n">
        <f aca="false">IFERROR((P15-O15)/O15,"")</f>
        <v>-0.0666452685944385</v>
      </c>
      <c r="S15" s="14" t="n">
        <v>2569326105</v>
      </c>
      <c r="T15" s="14" t="n">
        <v>2631520668</v>
      </c>
      <c r="U15" s="15" t="n">
        <f aca="false">IFERROR(T15-S15,"")</f>
        <v>62194563</v>
      </c>
      <c r="V15" s="16" t="n">
        <f aca="false">IFERROR((T15-S15)/S15,"")</f>
        <v>0.0242065664140364</v>
      </c>
      <c r="W15" s="14" t="n">
        <v>318200</v>
      </c>
      <c r="X15" s="14" t="n">
        <v>298278</v>
      </c>
      <c r="Y15" s="15" t="n">
        <f aca="false">IFERROR(X15-W15,"")</f>
        <v>-19922</v>
      </c>
      <c r="Z15" s="16" t="n">
        <f aca="false">IFERROR((X15-W15)/W15,"")</f>
        <v>-0.0626084223758642</v>
      </c>
      <c r="AA15" s="14" t="n">
        <v>8075</v>
      </c>
      <c r="AB15" s="14" t="n">
        <v>8822</v>
      </c>
      <c r="AC15" s="15" t="n">
        <f aca="false">IFERROR(AB15-AA15,"")</f>
        <v>747</v>
      </c>
      <c r="AD15" s="16" t="n">
        <f aca="false">IFERROR((AB15-AA15)/AA15,"")</f>
        <v>0.0925077399380805</v>
      </c>
      <c r="AE15" s="14" t="n">
        <v>642331526.25</v>
      </c>
      <c r="AF15" s="14" t="n">
        <v>657880167</v>
      </c>
      <c r="AG15" s="15" t="n">
        <f aca="false">IFERROR(AF15-AE15,"")</f>
        <v>15548640.75</v>
      </c>
      <c r="AH15" s="16" t="n">
        <f aca="false">IFERROR((AF15-AE15)/AE15,"")</f>
        <v>0.0242065664140364</v>
      </c>
    </row>
    <row r="16" customFormat="false" ht="15" hidden="false" customHeight="true" outlineLevel="0" collapsed="false">
      <c r="A16" s="7" t="s">
        <v>39</v>
      </c>
      <c r="B16" s="8" t="s">
        <v>40</v>
      </c>
      <c r="C16" s="9" t="n">
        <v>148440</v>
      </c>
      <c r="D16" s="9" t="n">
        <v>149679</v>
      </c>
      <c r="E16" s="10" t="n">
        <f aca="false">IFERROR(D16-C16,"")</f>
        <v>1239</v>
      </c>
      <c r="F16" s="11" t="n">
        <f aca="false">IFERROR((D16-C16)/C16,"")</f>
        <v>0.00834680679062247</v>
      </c>
      <c r="G16" s="9" t="n">
        <v>445995087</v>
      </c>
      <c r="H16" s="9" t="n">
        <v>451868437</v>
      </c>
      <c r="I16" s="10" t="n">
        <f aca="false">IFERROR(H16-G16,"")</f>
        <v>5873350</v>
      </c>
      <c r="J16" s="11" t="n">
        <f aca="false">IFERROR((H16-G16)/G16,"")</f>
        <v>0.0131690912550344</v>
      </c>
      <c r="K16" s="9" t="n">
        <v>3005</v>
      </c>
      <c r="L16" s="9" t="n">
        <v>3019</v>
      </c>
      <c r="M16" s="10" t="n">
        <f aca="false">IFERROR(L16-K16,"")</f>
        <v>14</v>
      </c>
      <c r="N16" s="11" t="n">
        <f aca="false">IFERROR((L16-K16)/K16,"")</f>
        <v>0.00465890183028286</v>
      </c>
      <c r="O16" s="9" t="n">
        <v>23719</v>
      </c>
      <c r="P16" s="9" t="n">
        <v>21982</v>
      </c>
      <c r="Q16" s="10" t="n">
        <f aca="false">IFERROR(P16-O16,"")</f>
        <v>-1737</v>
      </c>
      <c r="R16" s="11" t="n">
        <f aca="false">IFERROR((P16-O16)/O16,"")</f>
        <v>-0.0732324296977107</v>
      </c>
      <c r="S16" s="9" t="n">
        <v>1126035993</v>
      </c>
      <c r="T16" s="9" t="n">
        <v>1090501750</v>
      </c>
      <c r="U16" s="10" t="n">
        <f aca="false">IFERROR(T16-S16,"")</f>
        <v>-35534243</v>
      </c>
      <c r="V16" s="11" t="n">
        <f aca="false">IFERROR((T16-S16)/S16,"")</f>
        <v>-0.0315569335446633</v>
      </c>
      <c r="W16" s="9" t="n">
        <v>184664</v>
      </c>
      <c r="X16" s="9" t="n">
        <v>173503</v>
      </c>
      <c r="Y16" s="10" t="n">
        <f aca="false">IFERROR(X16-W16,"")</f>
        <v>-11161</v>
      </c>
      <c r="Z16" s="11" t="n">
        <f aca="false">IFERROR((X16-W16)/W16,"")</f>
        <v>-0.0604395009314214</v>
      </c>
      <c r="AA16" s="9" t="n">
        <v>6098</v>
      </c>
      <c r="AB16" s="9" t="n">
        <v>6285</v>
      </c>
      <c r="AC16" s="10" t="n">
        <f aca="false">IFERROR(AB16-AA16,"")</f>
        <v>187</v>
      </c>
      <c r="AD16" s="11" t="n">
        <f aca="false">IFERROR((AB16-AA16)/AA16,"")</f>
        <v>0.0306657920629715</v>
      </c>
      <c r="AE16" s="9" t="n">
        <v>281508998.25</v>
      </c>
      <c r="AF16" s="9" t="n">
        <v>272625437.5</v>
      </c>
      <c r="AG16" s="10" t="n">
        <f aca="false">IFERROR(AF16-AE16,"")</f>
        <v>-8883560.75</v>
      </c>
      <c r="AH16" s="11" t="n">
        <f aca="false">IFERROR((AF16-AE16)/AE16,"")</f>
        <v>-0.0315569335446633</v>
      </c>
    </row>
    <row r="17" customFormat="false" ht="15" hidden="false" customHeight="true" outlineLevel="0" collapsed="false">
      <c r="A17" s="12" t="s">
        <v>41</v>
      </c>
      <c r="B17" s="13" t="s">
        <v>42</v>
      </c>
      <c r="C17" s="14" t="n">
        <v>44192</v>
      </c>
      <c r="D17" s="14" t="n">
        <v>44398</v>
      </c>
      <c r="E17" s="15" t="n">
        <f aca="false">IFERROR(D17-C17,"")</f>
        <v>206</v>
      </c>
      <c r="F17" s="16" t="n">
        <f aca="false">IFERROR((D17-C17)/C17,"")</f>
        <v>0.00466147719044171</v>
      </c>
      <c r="G17" s="14" t="n">
        <v>116759189</v>
      </c>
      <c r="H17" s="14" t="n">
        <v>118117944</v>
      </c>
      <c r="I17" s="15" t="n">
        <f aca="false">IFERROR(H17-G17,"")</f>
        <v>1358755</v>
      </c>
      <c r="J17" s="16" t="n">
        <f aca="false">IFERROR((H17-G17)/G17,"")</f>
        <v>0.0116372425300076</v>
      </c>
      <c r="K17" s="14" t="n">
        <v>2642</v>
      </c>
      <c r="L17" s="14" t="n">
        <v>2660</v>
      </c>
      <c r="M17" s="15" t="n">
        <f aca="false">IFERROR(L17-K17,"")</f>
        <v>18</v>
      </c>
      <c r="N17" s="16" t="n">
        <f aca="false">IFERROR((L17-K17)/K17,"")</f>
        <v>0.00681302043906132</v>
      </c>
      <c r="O17" s="14" t="n">
        <v>4531</v>
      </c>
      <c r="P17" s="14" t="n">
        <v>4237</v>
      </c>
      <c r="Q17" s="15" t="n">
        <f aca="false">IFERROR(P17-O17,"")</f>
        <v>-294</v>
      </c>
      <c r="R17" s="16" t="n">
        <f aca="false">IFERROR((P17-O17)/O17,"")</f>
        <v>-0.06488633855661</v>
      </c>
      <c r="S17" s="14" t="n">
        <v>263456494</v>
      </c>
      <c r="T17" s="14" t="n">
        <v>250910913</v>
      </c>
      <c r="U17" s="15" t="n">
        <f aca="false">IFERROR(T17-S17,"")</f>
        <v>-12545581</v>
      </c>
      <c r="V17" s="16" t="n">
        <f aca="false">IFERROR((T17-S17)/S17,"")</f>
        <v>-0.0476191754073824</v>
      </c>
      <c r="W17" s="14" t="n">
        <v>44631</v>
      </c>
      <c r="X17" s="14" t="n">
        <v>41816</v>
      </c>
      <c r="Y17" s="15" t="n">
        <f aca="false">IFERROR(X17-W17,"")</f>
        <v>-2815</v>
      </c>
      <c r="Z17" s="16" t="n">
        <f aca="false">IFERROR((X17-W17)/W17,"")</f>
        <v>-0.0630727521229639</v>
      </c>
      <c r="AA17" s="14" t="n">
        <v>5903</v>
      </c>
      <c r="AB17" s="14" t="n">
        <v>6000</v>
      </c>
      <c r="AC17" s="15" t="n">
        <f aca="false">IFERROR(AB17-AA17,"")</f>
        <v>97</v>
      </c>
      <c r="AD17" s="16" t="n">
        <f aca="false">IFERROR((AB17-AA17)/AA17,"")</f>
        <v>0.016432322547857</v>
      </c>
      <c r="AE17" s="14" t="n">
        <v>65864123.5</v>
      </c>
      <c r="AF17" s="14" t="n">
        <v>62727728.25</v>
      </c>
      <c r="AG17" s="15" t="n">
        <f aca="false">IFERROR(AF17-AE17,"")</f>
        <v>-3136395.25</v>
      </c>
      <c r="AH17" s="16" t="n">
        <f aca="false">IFERROR((AF17-AE17)/AE17,"")</f>
        <v>-0.0476191754073824</v>
      </c>
    </row>
    <row r="18" customFormat="false" ht="15" hidden="false" customHeight="true" outlineLevel="0" collapsed="false">
      <c r="A18" s="7" t="s">
        <v>43</v>
      </c>
      <c r="B18" s="8" t="s">
        <v>44</v>
      </c>
      <c r="C18" s="9" t="n">
        <v>106294</v>
      </c>
      <c r="D18" s="9" t="n">
        <v>106078</v>
      </c>
      <c r="E18" s="10" t="n">
        <f aca="false">IFERROR(D18-C18,"")</f>
        <v>-216</v>
      </c>
      <c r="F18" s="11" t="n">
        <f aca="false">IFERROR((D18-C18)/C18,"")</f>
        <v>-0.00203209964814571</v>
      </c>
      <c r="G18" s="9" t="n">
        <v>289659253</v>
      </c>
      <c r="H18" s="9" t="n">
        <v>289899757</v>
      </c>
      <c r="I18" s="10" t="n">
        <f aca="false">IFERROR(H18-G18,"")</f>
        <v>240504</v>
      </c>
      <c r="J18" s="11" t="n">
        <f aca="false">IFERROR((H18-G18)/G18,"")</f>
        <v>0.00083029973152627</v>
      </c>
      <c r="K18" s="9" t="n">
        <v>2725</v>
      </c>
      <c r="L18" s="9" t="n">
        <v>2733</v>
      </c>
      <c r="M18" s="10" t="n">
        <f aca="false">IFERROR(L18-K18,"")</f>
        <v>8</v>
      </c>
      <c r="N18" s="11" t="n">
        <f aca="false">IFERROR((L18-K18)/K18,"")</f>
        <v>0.00293577981651376</v>
      </c>
      <c r="O18" s="9" t="n">
        <v>9314</v>
      </c>
      <c r="P18" s="9" t="n">
        <v>8576</v>
      </c>
      <c r="Q18" s="10" t="n">
        <f aca="false">IFERROR(P18-O18,"")</f>
        <v>-738</v>
      </c>
      <c r="R18" s="11" t="n">
        <f aca="false">IFERROR((P18-O18)/O18,"")</f>
        <v>-0.0792355593729869</v>
      </c>
      <c r="S18" s="9" t="n">
        <v>497681747</v>
      </c>
      <c r="T18" s="9" t="n">
        <v>478200933</v>
      </c>
      <c r="U18" s="10" t="n">
        <f aca="false">IFERROR(T18-S18,"")</f>
        <v>-19480814</v>
      </c>
      <c r="V18" s="11" t="n">
        <f aca="false">IFERROR((T18-S18)/S18,"")</f>
        <v>-0.0391431152888957</v>
      </c>
      <c r="W18" s="9" t="n">
        <v>84692</v>
      </c>
      <c r="X18" s="9" t="n">
        <v>79617</v>
      </c>
      <c r="Y18" s="10" t="n">
        <f aca="false">IFERROR(X18-W18,"")</f>
        <v>-5075</v>
      </c>
      <c r="Z18" s="11" t="n">
        <f aca="false">IFERROR((X18-W18)/W18,"")</f>
        <v>-0.059923015160818</v>
      </c>
      <c r="AA18" s="9" t="n">
        <v>5876</v>
      </c>
      <c r="AB18" s="9" t="n">
        <v>6006</v>
      </c>
      <c r="AC18" s="10" t="n">
        <f aca="false">IFERROR(AB18-AA18,"")</f>
        <v>130</v>
      </c>
      <c r="AD18" s="11" t="n">
        <f aca="false">IFERROR((AB18-AA18)/AA18,"")</f>
        <v>0.0221238938053097</v>
      </c>
      <c r="AE18" s="9" t="n">
        <v>124420436.75</v>
      </c>
      <c r="AF18" s="9" t="n">
        <v>119550233.25</v>
      </c>
      <c r="AG18" s="10" t="n">
        <f aca="false">IFERROR(AF18-AE18,"")</f>
        <v>-4870203.5</v>
      </c>
      <c r="AH18" s="11" t="n">
        <f aca="false">IFERROR((AF18-AE18)/AE18,"")</f>
        <v>-0.0391431152888957</v>
      </c>
    </row>
    <row r="19" customFormat="false" ht="15" hidden="false" customHeight="true" outlineLevel="0" collapsed="false">
      <c r="A19" s="12" t="s">
        <v>45</v>
      </c>
      <c r="B19" s="13" t="s">
        <v>46</v>
      </c>
      <c r="C19" s="14" t="n">
        <v>143133</v>
      </c>
      <c r="D19" s="14" t="n">
        <v>143191</v>
      </c>
      <c r="E19" s="15" t="n">
        <f aca="false">IFERROR(D19-C19,"")</f>
        <v>58</v>
      </c>
      <c r="F19" s="16" t="n">
        <f aca="false">IFERROR((D19-C19)/C19,"")</f>
        <v>0.000405217524959304</v>
      </c>
      <c r="G19" s="14" t="n">
        <v>387824070</v>
      </c>
      <c r="H19" s="14" t="n">
        <v>390045059</v>
      </c>
      <c r="I19" s="15" t="n">
        <f aca="false">IFERROR(H19-G19,"")</f>
        <v>2220989</v>
      </c>
      <c r="J19" s="16" t="n">
        <f aca="false">IFERROR((H19-G19)/G19,"")</f>
        <v>0.00572679514193124</v>
      </c>
      <c r="K19" s="14" t="n">
        <v>2710</v>
      </c>
      <c r="L19" s="14" t="n">
        <v>2724</v>
      </c>
      <c r="M19" s="15" t="n">
        <f aca="false">IFERROR(L19-K19,"")</f>
        <v>14</v>
      </c>
      <c r="N19" s="16" t="n">
        <f aca="false">IFERROR((L19-K19)/K19,"")</f>
        <v>0.00516605166051661</v>
      </c>
      <c r="O19" s="14" t="n">
        <v>16100</v>
      </c>
      <c r="P19" s="14" t="n">
        <v>14249</v>
      </c>
      <c r="Q19" s="15" t="n">
        <f aca="false">IFERROR(P19-O19,"")</f>
        <v>-1851</v>
      </c>
      <c r="R19" s="16" t="n">
        <f aca="false">IFERROR((P19-O19)/O19,"")</f>
        <v>-0.114968944099379</v>
      </c>
      <c r="S19" s="14" t="n">
        <v>949864558</v>
      </c>
      <c r="T19" s="14" t="n">
        <v>906076813</v>
      </c>
      <c r="U19" s="15" t="n">
        <f aca="false">IFERROR(T19-S19,"")</f>
        <v>-43787745</v>
      </c>
      <c r="V19" s="16" t="n">
        <f aca="false">IFERROR((T19-S19)/S19,"")</f>
        <v>-0.0460989355073926</v>
      </c>
      <c r="W19" s="14" t="n">
        <v>150022</v>
      </c>
      <c r="X19" s="14" t="n">
        <v>136453</v>
      </c>
      <c r="Y19" s="15" t="n">
        <f aca="false">IFERROR(X19-W19,"")</f>
        <v>-13569</v>
      </c>
      <c r="Z19" s="16" t="n">
        <f aca="false">IFERROR((X19-W19)/W19,"")</f>
        <v>-0.0904467344789431</v>
      </c>
      <c r="AA19" s="14" t="n">
        <v>6332</v>
      </c>
      <c r="AB19" s="14" t="n">
        <v>6640</v>
      </c>
      <c r="AC19" s="15" t="n">
        <f aca="false">IFERROR(AB19-AA19,"")</f>
        <v>308</v>
      </c>
      <c r="AD19" s="16" t="n">
        <f aca="false">IFERROR((AB19-AA19)/AA19,"")</f>
        <v>0.0486418193303854</v>
      </c>
      <c r="AE19" s="14" t="n">
        <v>237466139.5</v>
      </c>
      <c r="AF19" s="14" t="n">
        <v>226519203.25</v>
      </c>
      <c r="AG19" s="15" t="n">
        <f aca="false">IFERROR(AF19-AE19,"")</f>
        <v>-10946936.25</v>
      </c>
      <c r="AH19" s="16" t="n">
        <f aca="false">IFERROR((AF19-AE19)/AE19,"")</f>
        <v>-0.0460989355073926</v>
      </c>
    </row>
    <row r="20" customFormat="false" ht="15" hidden="false" customHeight="true" outlineLevel="0" collapsed="false">
      <c r="A20" s="7" t="s">
        <v>47</v>
      </c>
      <c r="B20" s="8" t="s">
        <v>48</v>
      </c>
      <c r="C20" s="9" t="n">
        <v>124632</v>
      </c>
      <c r="D20" s="9" t="n">
        <v>124469</v>
      </c>
      <c r="E20" s="10" t="n">
        <f aca="false">IFERROR(D20-C20,"")</f>
        <v>-163</v>
      </c>
      <c r="F20" s="11" t="n">
        <f aca="false">IFERROR((D20-C20)/C20,"")</f>
        <v>-0.00130785031131652</v>
      </c>
      <c r="G20" s="9" t="n">
        <v>377429644</v>
      </c>
      <c r="H20" s="9" t="n">
        <v>375941757</v>
      </c>
      <c r="I20" s="10" t="n">
        <f aca="false">IFERROR(H20-G20,"")</f>
        <v>-1487887</v>
      </c>
      <c r="J20" s="11" t="n">
        <f aca="false">IFERROR((H20-G20)/G20,"")</f>
        <v>-0.003942157230236</v>
      </c>
      <c r="K20" s="9" t="n">
        <v>3028</v>
      </c>
      <c r="L20" s="9" t="n">
        <v>3020</v>
      </c>
      <c r="M20" s="10" t="n">
        <f aca="false">IFERROR(L20-K20,"")</f>
        <v>-8</v>
      </c>
      <c r="N20" s="11" t="n">
        <f aca="false">IFERROR((L20-K20)/K20,"")</f>
        <v>-0.00264200792602378</v>
      </c>
      <c r="O20" s="9" t="n">
        <v>12180</v>
      </c>
      <c r="P20" s="9" t="n">
        <v>11026</v>
      </c>
      <c r="Q20" s="10" t="n">
        <f aca="false">IFERROR(P20-O20,"")</f>
        <v>-1154</v>
      </c>
      <c r="R20" s="11" t="n">
        <f aca="false">IFERROR((P20-O20)/O20,"")</f>
        <v>-0.0947454844006568</v>
      </c>
      <c r="S20" s="9" t="n">
        <v>735850640</v>
      </c>
      <c r="T20" s="9" t="n">
        <v>657487948</v>
      </c>
      <c r="U20" s="10" t="n">
        <f aca="false">IFERROR(T20-S20,"")</f>
        <v>-78362692</v>
      </c>
      <c r="V20" s="11" t="n">
        <f aca="false">IFERROR((T20-S20)/S20,"")</f>
        <v>-0.106492659977846</v>
      </c>
      <c r="W20" s="9" t="n">
        <v>116909</v>
      </c>
      <c r="X20" s="9" t="n">
        <v>103162</v>
      </c>
      <c r="Y20" s="10" t="n">
        <f aca="false">IFERROR(X20-W20,"")</f>
        <v>-13747</v>
      </c>
      <c r="Z20" s="11" t="n">
        <f aca="false">IFERROR((X20-W20)/W20,"")</f>
        <v>-0.117587183193766</v>
      </c>
      <c r="AA20" s="9" t="n">
        <v>6294</v>
      </c>
      <c r="AB20" s="9" t="n">
        <v>6373</v>
      </c>
      <c r="AC20" s="10" t="n">
        <f aca="false">IFERROR(AB20-AA20,"")</f>
        <v>79</v>
      </c>
      <c r="AD20" s="11" t="n">
        <f aca="false">IFERROR((AB20-AA20)/AA20,"")</f>
        <v>0.0125516364791865</v>
      </c>
      <c r="AE20" s="9" t="n">
        <v>183962660</v>
      </c>
      <c r="AF20" s="9" t="n">
        <v>164371987</v>
      </c>
      <c r="AG20" s="10" t="n">
        <f aca="false">IFERROR(AF20-AE20,"")</f>
        <v>-19590673</v>
      </c>
      <c r="AH20" s="11" t="n">
        <f aca="false">IFERROR((AF20-AE20)/AE20,"")</f>
        <v>-0.106492659977846</v>
      </c>
    </row>
    <row r="21" customFormat="false" ht="15" hidden="false" customHeight="true" outlineLevel="0" collapsed="false">
      <c r="A21" s="12" t="s">
        <v>49</v>
      </c>
      <c r="B21" s="13" t="s">
        <v>50</v>
      </c>
      <c r="C21" s="14" t="n">
        <v>81791</v>
      </c>
      <c r="D21" s="14" t="n">
        <v>82409</v>
      </c>
      <c r="E21" s="15" t="n">
        <f aca="false">IFERROR(D21-C21,"")</f>
        <v>618</v>
      </c>
      <c r="F21" s="16" t="n">
        <f aca="false">IFERROR((D21-C21)/C21,"")</f>
        <v>0.0075558435524691</v>
      </c>
      <c r="G21" s="14" t="n">
        <v>263725989</v>
      </c>
      <c r="H21" s="14" t="n">
        <v>270410904</v>
      </c>
      <c r="I21" s="15" t="n">
        <f aca="false">IFERROR(H21-G21,"")</f>
        <v>6684915</v>
      </c>
      <c r="J21" s="16" t="n">
        <f aca="false">IFERROR((H21-G21)/G21,"")</f>
        <v>0.02534795689021</v>
      </c>
      <c r="K21" s="14" t="n">
        <v>3224</v>
      </c>
      <c r="L21" s="14" t="n">
        <v>3281</v>
      </c>
      <c r="M21" s="15" t="n">
        <f aca="false">IFERROR(L21-K21,"")</f>
        <v>57</v>
      </c>
      <c r="N21" s="16" t="n">
        <f aca="false">IFERROR((L21-K21)/K21,"")</f>
        <v>0.0176799007444169</v>
      </c>
      <c r="O21" s="14" t="n">
        <v>7154</v>
      </c>
      <c r="P21" s="14" t="n">
        <v>6344</v>
      </c>
      <c r="Q21" s="15" t="n">
        <f aca="false">IFERROR(P21-O21,"")</f>
        <v>-810</v>
      </c>
      <c r="R21" s="16" t="n">
        <f aca="false">IFERROR((P21-O21)/O21,"")</f>
        <v>-0.113223371540397</v>
      </c>
      <c r="S21" s="14" t="n">
        <v>448296337</v>
      </c>
      <c r="T21" s="14" t="n">
        <v>424646072</v>
      </c>
      <c r="U21" s="15" t="n">
        <f aca="false">IFERROR(T21-S21,"")</f>
        <v>-23650265</v>
      </c>
      <c r="V21" s="16" t="n">
        <f aca="false">IFERROR((T21-S21)/S21,"")</f>
        <v>-0.0527558738451169</v>
      </c>
      <c r="W21" s="14" t="n">
        <v>69567</v>
      </c>
      <c r="X21" s="14" t="n">
        <v>63684</v>
      </c>
      <c r="Y21" s="15" t="n">
        <f aca="false">IFERROR(X21-W21,"")</f>
        <v>-5883</v>
      </c>
      <c r="Z21" s="16" t="n">
        <f aca="false">IFERROR((X21-W21)/W21,"")</f>
        <v>-0.0845659579973263</v>
      </c>
      <c r="AA21" s="14" t="n">
        <v>6444</v>
      </c>
      <c r="AB21" s="14" t="n">
        <v>6668</v>
      </c>
      <c r="AC21" s="15" t="n">
        <f aca="false">IFERROR(AB21-AA21,"")</f>
        <v>224</v>
      </c>
      <c r="AD21" s="16" t="n">
        <f aca="false">IFERROR((AB21-AA21)/AA21,"")</f>
        <v>0.0347610180012415</v>
      </c>
      <c r="AE21" s="14" t="n">
        <v>112074084.25</v>
      </c>
      <c r="AF21" s="14" t="n">
        <v>106161518</v>
      </c>
      <c r="AG21" s="15" t="n">
        <f aca="false">IFERROR(AF21-AE21,"")</f>
        <v>-5912566.25</v>
      </c>
      <c r="AH21" s="16" t="n">
        <f aca="false">IFERROR((AF21-AE21)/AE21,"")</f>
        <v>-0.0527558738451169</v>
      </c>
    </row>
    <row r="22" customFormat="false" ht="15" hidden="false" customHeight="true" outlineLevel="0" collapsed="false">
      <c r="A22" s="7" t="s">
        <v>51</v>
      </c>
      <c r="B22" s="8" t="s">
        <v>52</v>
      </c>
      <c r="C22" s="9" t="n">
        <v>70694</v>
      </c>
      <c r="D22" s="9" t="n">
        <v>70906</v>
      </c>
      <c r="E22" s="10" t="n">
        <f aca="false">IFERROR(D22-C22,"")</f>
        <v>212</v>
      </c>
      <c r="F22" s="11" t="n">
        <f aca="false">IFERROR((D22-C22)/C22,"")</f>
        <v>0.00299884007129318</v>
      </c>
      <c r="G22" s="9" t="n">
        <v>184633529</v>
      </c>
      <c r="H22" s="9" t="n">
        <v>185551568</v>
      </c>
      <c r="I22" s="10" t="n">
        <f aca="false">IFERROR(H22-G22,"")</f>
        <v>918039</v>
      </c>
      <c r="J22" s="11" t="n">
        <f aca="false">IFERROR((H22-G22)/G22,"")</f>
        <v>0.00497222256960706</v>
      </c>
      <c r="K22" s="9" t="n">
        <v>2612</v>
      </c>
      <c r="L22" s="9" t="n">
        <v>2617</v>
      </c>
      <c r="M22" s="10" t="n">
        <f aca="false">IFERROR(L22-K22,"")</f>
        <v>5</v>
      </c>
      <c r="N22" s="11" t="n">
        <f aca="false">IFERROR((L22-K22)/K22,"")</f>
        <v>0.00191424196018377</v>
      </c>
      <c r="O22" s="9" t="n">
        <v>7999</v>
      </c>
      <c r="P22" s="9" t="n">
        <v>7359</v>
      </c>
      <c r="Q22" s="10" t="n">
        <f aca="false">IFERROR(P22-O22,"")</f>
        <v>-640</v>
      </c>
      <c r="R22" s="11" t="n">
        <f aca="false">IFERROR((P22-O22)/O22,"")</f>
        <v>-0.0800100012501563</v>
      </c>
      <c r="S22" s="9" t="n">
        <v>435796298</v>
      </c>
      <c r="T22" s="9" t="n">
        <v>416940868</v>
      </c>
      <c r="U22" s="10" t="n">
        <f aca="false">IFERROR(T22-S22,"")</f>
        <v>-18855430</v>
      </c>
      <c r="V22" s="11" t="n">
        <f aca="false">IFERROR((T22-S22)/S22,"")</f>
        <v>-0.0432666135222654</v>
      </c>
      <c r="W22" s="9" t="n">
        <v>77069</v>
      </c>
      <c r="X22" s="9" t="n">
        <v>72072</v>
      </c>
      <c r="Y22" s="10" t="n">
        <f aca="false">IFERROR(X22-W22,"")</f>
        <v>-4997</v>
      </c>
      <c r="Z22" s="11" t="n">
        <f aca="false">IFERROR((X22-W22)/W22,"")</f>
        <v>-0.0648380023096187</v>
      </c>
      <c r="AA22" s="9" t="n">
        <v>5655</v>
      </c>
      <c r="AB22" s="9" t="n">
        <v>5785</v>
      </c>
      <c r="AC22" s="10" t="n">
        <f aca="false">IFERROR(AB22-AA22,"")</f>
        <v>130</v>
      </c>
      <c r="AD22" s="11" t="n">
        <f aca="false">IFERROR((AB22-AA22)/AA22,"")</f>
        <v>0.0229885057471264</v>
      </c>
      <c r="AE22" s="9" t="n">
        <v>108949074.5</v>
      </c>
      <c r="AF22" s="9" t="n">
        <v>104235217</v>
      </c>
      <c r="AG22" s="10" t="n">
        <f aca="false">IFERROR(AF22-AE22,"")</f>
        <v>-4713857.5</v>
      </c>
      <c r="AH22" s="11" t="n">
        <f aca="false">IFERROR((AF22-AE22)/AE22,"")</f>
        <v>-0.0432666135222654</v>
      </c>
    </row>
    <row r="23" customFormat="false" ht="15" hidden="false" customHeight="true" outlineLevel="0" collapsed="false">
      <c r="A23" s="12" t="s">
        <v>53</v>
      </c>
      <c r="B23" s="13" t="s">
        <v>54</v>
      </c>
      <c r="C23" s="14" t="n">
        <v>119692</v>
      </c>
      <c r="D23" s="14" t="n">
        <v>118813</v>
      </c>
      <c r="E23" s="15" t="n">
        <f aca="false">IFERROR(D23-C23,"")</f>
        <v>-879</v>
      </c>
      <c r="F23" s="16" t="n">
        <f aca="false">IFERROR((D23-C23)/C23,"")</f>
        <v>-0.00734384921297998</v>
      </c>
      <c r="G23" s="14" t="n">
        <v>419477183</v>
      </c>
      <c r="H23" s="14" t="n">
        <v>416235301</v>
      </c>
      <c r="I23" s="15" t="n">
        <f aca="false">IFERROR(H23-G23,"")</f>
        <v>-3241882</v>
      </c>
      <c r="J23" s="16" t="n">
        <f aca="false">IFERROR((H23-G23)/G23,"")</f>
        <v>-0.00772838698118176</v>
      </c>
      <c r="K23" s="14" t="n">
        <v>3505</v>
      </c>
      <c r="L23" s="14" t="n">
        <v>3503</v>
      </c>
      <c r="M23" s="15" t="n">
        <f aca="false">IFERROR(L23-K23,"")</f>
        <v>-2</v>
      </c>
      <c r="N23" s="16" t="n">
        <f aca="false">IFERROR((L23-K23)/K23,"")</f>
        <v>-0.000570613409415121</v>
      </c>
      <c r="O23" s="14" t="n">
        <v>9449</v>
      </c>
      <c r="P23" s="14" t="n">
        <v>8643</v>
      </c>
      <c r="Q23" s="15" t="n">
        <f aca="false">IFERROR(P23-O23,"")</f>
        <v>-806</v>
      </c>
      <c r="R23" s="16" t="n">
        <f aca="false">IFERROR((P23-O23)/O23,"")</f>
        <v>-0.0853000317493915</v>
      </c>
      <c r="S23" s="14" t="n">
        <v>490391885</v>
      </c>
      <c r="T23" s="14" t="n">
        <v>456734276</v>
      </c>
      <c r="U23" s="15" t="n">
        <f aca="false">IFERROR(T23-S23,"")</f>
        <v>-33657609</v>
      </c>
      <c r="V23" s="16" t="n">
        <f aca="false">IFERROR((T23-S23)/S23,"")</f>
        <v>-0.0686341067817629</v>
      </c>
      <c r="W23" s="14" t="n">
        <v>87246</v>
      </c>
      <c r="X23" s="14" t="n">
        <v>77096</v>
      </c>
      <c r="Y23" s="15" t="n">
        <f aca="false">IFERROR(X23-W23,"")</f>
        <v>-10150</v>
      </c>
      <c r="Z23" s="16" t="n">
        <f aca="false">IFERROR((X23-W23)/W23,"")</f>
        <v>-0.116337711757559</v>
      </c>
      <c r="AA23" s="14" t="n">
        <v>5621</v>
      </c>
      <c r="AB23" s="14" t="n">
        <v>5924</v>
      </c>
      <c r="AC23" s="15" t="n">
        <f aca="false">IFERROR(AB23-AA23,"")</f>
        <v>303</v>
      </c>
      <c r="AD23" s="16" t="n">
        <f aca="false">IFERROR((AB23-AA23)/AA23,"")</f>
        <v>0.0539049991104786</v>
      </c>
      <c r="AE23" s="14" t="n">
        <v>122597971.25</v>
      </c>
      <c r="AF23" s="14" t="n">
        <v>114183569</v>
      </c>
      <c r="AG23" s="15" t="n">
        <f aca="false">IFERROR(AF23-AE23,"")</f>
        <v>-8414402.25</v>
      </c>
      <c r="AH23" s="16" t="n">
        <f aca="false">IFERROR((AF23-AE23)/AE23,"")</f>
        <v>-0.0686341067817629</v>
      </c>
    </row>
    <row r="24" customFormat="false" ht="15" hidden="false" customHeight="true" outlineLevel="0" collapsed="false">
      <c r="A24" s="7" t="s">
        <v>55</v>
      </c>
      <c r="B24" s="8" t="s">
        <v>56</v>
      </c>
      <c r="C24" s="9" t="n">
        <v>51736</v>
      </c>
      <c r="D24" s="9" t="n">
        <v>52172</v>
      </c>
      <c r="E24" s="10" t="n">
        <f aca="false">IFERROR(D24-C24,"")</f>
        <v>436</v>
      </c>
      <c r="F24" s="11" t="n">
        <f aca="false">IFERROR((D24-C24)/C24,"")</f>
        <v>0.00842740064945106</v>
      </c>
      <c r="G24" s="9" t="n">
        <v>127392445</v>
      </c>
      <c r="H24" s="9" t="n">
        <v>128872200</v>
      </c>
      <c r="I24" s="10" t="n">
        <f aca="false">IFERROR(H24-G24,"")</f>
        <v>1479755</v>
      </c>
      <c r="J24" s="11" t="n">
        <f aca="false">IFERROR((H24-G24)/G24,"")</f>
        <v>0.0116157202257952</v>
      </c>
      <c r="K24" s="9" t="n">
        <v>2462</v>
      </c>
      <c r="L24" s="9" t="n">
        <v>2470</v>
      </c>
      <c r="M24" s="10" t="n">
        <f aca="false">IFERROR(L24-K24,"")</f>
        <v>8</v>
      </c>
      <c r="N24" s="11" t="n">
        <f aca="false">IFERROR((L24-K24)/K24,"")</f>
        <v>0.00324939073923639</v>
      </c>
      <c r="O24" s="9" t="n">
        <v>5021</v>
      </c>
      <c r="P24" s="9" t="n">
        <v>4461</v>
      </c>
      <c r="Q24" s="10" t="n">
        <f aca="false">IFERROR(P24-O24,"")</f>
        <v>-560</v>
      </c>
      <c r="R24" s="11" t="n">
        <f aca="false">IFERROR((P24-O24)/O24,"")</f>
        <v>-0.111531567416849</v>
      </c>
      <c r="S24" s="9" t="n">
        <v>246380492</v>
      </c>
      <c r="T24" s="9" t="n">
        <v>216644369</v>
      </c>
      <c r="U24" s="10" t="n">
        <f aca="false">IFERROR(T24-S24,"")</f>
        <v>-29736123</v>
      </c>
      <c r="V24" s="11" t="n">
        <f aca="false">IFERROR((T24-S24)/S24,"")</f>
        <v>-0.120691872796487</v>
      </c>
      <c r="W24" s="9" t="n">
        <v>40526</v>
      </c>
      <c r="X24" s="9" t="n">
        <v>35891</v>
      </c>
      <c r="Y24" s="10" t="n">
        <f aca="false">IFERROR(X24-W24,"")</f>
        <v>-4635</v>
      </c>
      <c r="Z24" s="11" t="n">
        <f aca="false">IFERROR((X24-W24)/W24,"")</f>
        <v>-0.114371021072891</v>
      </c>
      <c r="AA24" s="9" t="n">
        <v>6080</v>
      </c>
      <c r="AB24" s="9" t="n">
        <v>6036</v>
      </c>
      <c r="AC24" s="10" t="n">
        <f aca="false">IFERROR(AB24-AA24,"")</f>
        <v>-44</v>
      </c>
      <c r="AD24" s="11" t="n">
        <f aca="false">IFERROR((AB24-AA24)/AA24,"")</f>
        <v>-0.00723684210526316</v>
      </c>
      <c r="AE24" s="9" t="n">
        <v>61595123</v>
      </c>
      <c r="AF24" s="9" t="n">
        <v>54161092.25</v>
      </c>
      <c r="AG24" s="10" t="n">
        <f aca="false">IFERROR(AF24-AE24,"")</f>
        <v>-7434030.75</v>
      </c>
      <c r="AH24" s="11" t="n">
        <f aca="false">IFERROR((AF24-AE24)/AE24,"")</f>
        <v>-0.120691872796487</v>
      </c>
    </row>
    <row r="25" customFormat="false" ht="15" hidden="false" customHeight="true" outlineLevel="0" collapsed="false">
      <c r="A25" s="12" t="s">
        <v>57</v>
      </c>
      <c r="B25" s="13" t="s">
        <v>58</v>
      </c>
      <c r="C25" s="14" t="n">
        <v>150032</v>
      </c>
      <c r="D25" s="14" t="n">
        <v>151103</v>
      </c>
      <c r="E25" s="15" t="n">
        <f aca="false">IFERROR(D25-C25,"")</f>
        <v>1071</v>
      </c>
      <c r="F25" s="16" t="n">
        <f aca="false">IFERROR((D25-C25)/C25,"")</f>
        <v>0.00713847712488003</v>
      </c>
      <c r="G25" s="14" t="n">
        <v>403312692</v>
      </c>
      <c r="H25" s="14" t="n">
        <v>405688125</v>
      </c>
      <c r="I25" s="15" t="n">
        <f aca="false">IFERROR(H25-G25,"")</f>
        <v>2375433</v>
      </c>
      <c r="J25" s="16" t="n">
        <f aca="false">IFERROR((H25-G25)/G25,"")</f>
        <v>0.00588980472749417</v>
      </c>
      <c r="K25" s="14" t="n">
        <v>2688</v>
      </c>
      <c r="L25" s="14" t="n">
        <v>2685</v>
      </c>
      <c r="M25" s="15" t="n">
        <f aca="false">IFERROR(L25-K25,"")</f>
        <v>-3</v>
      </c>
      <c r="N25" s="16" t="n">
        <f aca="false">IFERROR((L25-K25)/K25,"")</f>
        <v>-0.00111607142857143</v>
      </c>
      <c r="O25" s="14" t="n">
        <v>20615</v>
      </c>
      <c r="P25" s="14" t="n">
        <v>19126</v>
      </c>
      <c r="Q25" s="15" t="n">
        <f aca="false">IFERROR(P25-O25,"")</f>
        <v>-1489</v>
      </c>
      <c r="R25" s="16" t="n">
        <f aca="false">IFERROR((P25-O25)/O25,"")</f>
        <v>-0.072228959495513</v>
      </c>
      <c r="S25" s="14" t="n">
        <v>1376618910</v>
      </c>
      <c r="T25" s="14" t="n">
        <v>1318765530</v>
      </c>
      <c r="U25" s="15" t="n">
        <f aca="false">IFERROR(T25-S25,"")</f>
        <v>-57853380</v>
      </c>
      <c r="V25" s="16" t="n">
        <f aca="false">IFERROR((T25-S25)/S25,"")</f>
        <v>-0.0420257048481195</v>
      </c>
      <c r="W25" s="14" t="n">
        <v>196550</v>
      </c>
      <c r="X25" s="14" t="n">
        <v>184327</v>
      </c>
      <c r="Y25" s="15" t="n">
        <f aca="false">IFERROR(X25-W25,"")</f>
        <v>-12223</v>
      </c>
      <c r="Z25" s="16" t="n">
        <f aca="false">IFERROR((X25-W25)/W25,"")</f>
        <v>-0.0621877384889341</v>
      </c>
      <c r="AA25" s="14" t="n">
        <v>7004</v>
      </c>
      <c r="AB25" s="14" t="n">
        <v>7154</v>
      </c>
      <c r="AC25" s="15" t="n">
        <f aca="false">IFERROR(AB25-AA25,"")</f>
        <v>150</v>
      </c>
      <c r="AD25" s="16" t="n">
        <f aca="false">IFERROR((AB25-AA25)/AA25,"")</f>
        <v>0.0214163335237007</v>
      </c>
      <c r="AE25" s="14" t="n">
        <v>344154727.5</v>
      </c>
      <c r="AF25" s="14" t="n">
        <v>329691382.5</v>
      </c>
      <c r="AG25" s="15" t="n">
        <f aca="false">IFERROR(AF25-AE25,"")</f>
        <v>-14463345</v>
      </c>
      <c r="AH25" s="16" t="n">
        <f aca="false">IFERROR((AF25-AE25)/AE25,"")</f>
        <v>-0.0420257048481195</v>
      </c>
    </row>
    <row r="26" customFormat="false" ht="15" hidden="false" customHeight="true" outlineLevel="0" collapsed="false">
      <c r="A26" s="7" t="s">
        <v>59</v>
      </c>
      <c r="B26" s="8" t="s">
        <v>60</v>
      </c>
      <c r="C26" s="9" t="n">
        <v>50874</v>
      </c>
      <c r="D26" s="9" t="n">
        <v>51236</v>
      </c>
      <c r="E26" s="10" t="n">
        <f aca="false">IFERROR(D26-C26,"")</f>
        <v>362</v>
      </c>
      <c r="F26" s="11" t="n">
        <f aca="false">IFERROR((D26-C26)/C26,"")</f>
        <v>0.00711561898022566</v>
      </c>
      <c r="G26" s="9" t="n">
        <v>115875059</v>
      </c>
      <c r="H26" s="9" t="n">
        <v>116892568</v>
      </c>
      <c r="I26" s="10" t="n">
        <f aca="false">IFERROR(H26-G26,"")</f>
        <v>1017509</v>
      </c>
      <c r="J26" s="11" t="n">
        <f aca="false">IFERROR((H26-G26)/G26,"")</f>
        <v>0.00878108722257479</v>
      </c>
      <c r="K26" s="9" t="n">
        <v>2278</v>
      </c>
      <c r="L26" s="9" t="n">
        <v>2281</v>
      </c>
      <c r="M26" s="10" t="n">
        <f aca="false">IFERROR(L26-K26,"")</f>
        <v>3</v>
      </c>
      <c r="N26" s="11" t="n">
        <f aca="false">IFERROR((L26-K26)/K26,"")</f>
        <v>0.00131694468832309</v>
      </c>
      <c r="O26" s="9" t="n">
        <v>5029</v>
      </c>
      <c r="P26" s="9" t="n">
        <v>4608</v>
      </c>
      <c r="Q26" s="10" t="n">
        <f aca="false">IFERROR(P26-O26,"")</f>
        <v>-421</v>
      </c>
      <c r="R26" s="11" t="n">
        <f aca="false">IFERROR((P26-O26)/O26,"")</f>
        <v>-0.083714456154305</v>
      </c>
      <c r="S26" s="9" t="n">
        <v>236563599</v>
      </c>
      <c r="T26" s="9" t="n">
        <v>216685140</v>
      </c>
      <c r="U26" s="10" t="n">
        <f aca="false">IFERROR(T26-S26,"")</f>
        <v>-19878459</v>
      </c>
      <c r="V26" s="11" t="n">
        <f aca="false">IFERROR((T26-S26)/S26,"")</f>
        <v>-0.0840300835970965</v>
      </c>
      <c r="W26" s="9" t="n">
        <v>41365</v>
      </c>
      <c r="X26" s="9" t="n">
        <v>35652</v>
      </c>
      <c r="Y26" s="10" t="n">
        <f aca="false">IFERROR(X26-W26,"")</f>
        <v>-5713</v>
      </c>
      <c r="Z26" s="11" t="n">
        <f aca="false">IFERROR((X26-W26)/W26,"")</f>
        <v>-0.138111930375922</v>
      </c>
      <c r="AA26" s="9" t="n">
        <v>5719</v>
      </c>
      <c r="AB26" s="9" t="n">
        <v>6078</v>
      </c>
      <c r="AC26" s="10" t="n">
        <f aca="false">IFERROR(AB26-AA26,"")</f>
        <v>359</v>
      </c>
      <c r="AD26" s="11" t="n">
        <f aca="false">IFERROR((AB26-AA26)/AA26,"")</f>
        <v>0.0627732121000175</v>
      </c>
      <c r="AE26" s="9" t="n">
        <v>59140899.75</v>
      </c>
      <c r="AF26" s="9" t="n">
        <v>54171285</v>
      </c>
      <c r="AG26" s="10" t="n">
        <f aca="false">IFERROR(AF26-AE26,"")</f>
        <v>-4969614.75</v>
      </c>
      <c r="AH26" s="11" t="n">
        <f aca="false">IFERROR((AF26-AE26)/AE26,"")</f>
        <v>-0.0840300835970965</v>
      </c>
    </row>
    <row r="27" customFormat="false" ht="15" hidden="false" customHeight="true" outlineLevel="0" collapsed="false">
      <c r="A27" s="12" t="s">
        <v>61</v>
      </c>
      <c r="B27" s="13" t="s">
        <v>62</v>
      </c>
      <c r="C27" s="14" t="n">
        <v>110521</v>
      </c>
      <c r="D27" s="14" t="n">
        <v>112546</v>
      </c>
      <c r="E27" s="15" t="n">
        <f aca="false">IFERROR(D27-C27,"")</f>
        <v>2025</v>
      </c>
      <c r="F27" s="16" t="n">
        <f aca="false">IFERROR((D27-C27)/C27,"")</f>
        <v>0.0183223097872802</v>
      </c>
      <c r="G27" s="14" t="n">
        <v>279335371</v>
      </c>
      <c r="H27" s="14" t="n">
        <v>280917913</v>
      </c>
      <c r="I27" s="15" t="n">
        <f aca="false">IFERROR(H27-G27,"")</f>
        <v>1582542</v>
      </c>
      <c r="J27" s="16" t="n">
        <f aca="false">IFERROR((H27-G27)/G27,"")</f>
        <v>0.00566538349344953</v>
      </c>
      <c r="K27" s="14" t="n">
        <v>2527</v>
      </c>
      <c r="L27" s="14" t="n">
        <v>2496</v>
      </c>
      <c r="M27" s="15" t="n">
        <f aca="false">IFERROR(L27-K27,"")</f>
        <v>-31</v>
      </c>
      <c r="N27" s="16" t="n">
        <f aca="false">IFERROR((L27-K27)/K27,"")</f>
        <v>-0.0122675108824693</v>
      </c>
      <c r="O27" s="14" t="n">
        <v>12974</v>
      </c>
      <c r="P27" s="14" t="n">
        <v>12255</v>
      </c>
      <c r="Q27" s="15" t="n">
        <f aca="false">IFERROR(P27-O27,"")</f>
        <v>-719</v>
      </c>
      <c r="R27" s="16" t="n">
        <f aca="false">IFERROR((P27-O27)/O27,"")</f>
        <v>-0.0554185293664252</v>
      </c>
      <c r="S27" s="14" t="n">
        <v>658527936</v>
      </c>
      <c r="T27" s="14" t="n">
        <v>630700409</v>
      </c>
      <c r="U27" s="15" t="n">
        <f aca="false">IFERROR(T27-S27,"")</f>
        <v>-27827527</v>
      </c>
      <c r="V27" s="16" t="n">
        <f aca="false">IFERROR((T27-S27)/S27,"")</f>
        <v>-0.0422571700891365</v>
      </c>
      <c r="W27" s="14" t="n">
        <v>118870</v>
      </c>
      <c r="X27" s="14" t="n">
        <v>113226</v>
      </c>
      <c r="Y27" s="15" t="n">
        <f aca="false">IFERROR(X27-W27,"")</f>
        <v>-5644</v>
      </c>
      <c r="Z27" s="16" t="n">
        <f aca="false">IFERROR((X27-W27)/W27,"")</f>
        <v>-0.0474804408177</v>
      </c>
      <c r="AA27" s="14" t="n">
        <v>5540</v>
      </c>
      <c r="AB27" s="14" t="n">
        <v>5570</v>
      </c>
      <c r="AC27" s="15" t="n">
        <f aca="false">IFERROR(AB27-AA27,"")</f>
        <v>30</v>
      </c>
      <c r="AD27" s="16" t="n">
        <f aca="false">IFERROR((AB27-AA27)/AA27,"")</f>
        <v>0.00541516245487365</v>
      </c>
      <c r="AE27" s="14" t="n">
        <v>164631984</v>
      </c>
      <c r="AF27" s="14" t="n">
        <v>157675102.25</v>
      </c>
      <c r="AG27" s="15" t="n">
        <f aca="false">IFERROR(AF27-AE27,"")</f>
        <v>-6956881.75</v>
      </c>
      <c r="AH27" s="16" t="n">
        <f aca="false">IFERROR((AF27-AE27)/AE27,"")</f>
        <v>-0.0422571700891365</v>
      </c>
    </row>
    <row r="28" customFormat="false" ht="15" hidden="false" customHeight="true" outlineLevel="0" collapsed="false">
      <c r="A28" s="7" t="s">
        <v>63</v>
      </c>
      <c r="B28" s="8" t="s">
        <v>64</v>
      </c>
      <c r="C28" s="9" t="n">
        <v>57641</v>
      </c>
      <c r="D28" s="9" t="n">
        <v>57521</v>
      </c>
      <c r="E28" s="10" t="n">
        <f aca="false">IFERROR(D28-C28,"")</f>
        <v>-120</v>
      </c>
      <c r="F28" s="11" t="n">
        <f aca="false">IFERROR((D28-C28)/C28,"")</f>
        <v>-0.00208185145989834</v>
      </c>
      <c r="G28" s="9" t="n">
        <v>162847618</v>
      </c>
      <c r="H28" s="9" t="n">
        <v>163866315</v>
      </c>
      <c r="I28" s="10" t="n">
        <f aca="false">IFERROR(H28-G28,"")</f>
        <v>1018697</v>
      </c>
      <c r="J28" s="11" t="n">
        <f aca="false">IFERROR((H28-G28)/G28,"")</f>
        <v>0.0062555228778354</v>
      </c>
      <c r="K28" s="9" t="n">
        <v>2825</v>
      </c>
      <c r="L28" s="9" t="n">
        <v>2849</v>
      </c>
      <c r="M28" s="10" t="n">
        <f aca="false">IFERROR(L28-K28,"")</f>
        <v>24</v>
      </c>
      <c r="N28" s="11" t="n">
        <f aca="false">IFERROR((L28-K28)/K28,"")</f>
        <v>0.00849557522123894</v>
      </c>
      <c r="O28" s="9" t="n">
        <v>4125</v>
      </c>
      <c r="P28" s="9" t="n">
        <v>3644</v>
      </c>
      <c r="Q28" s="10" t="n">
        <f aca="false">IFERROR(P28-O28,"")</f>
        <v>-481</v>
      </c>
      <c r="R28" s="11" t="n">
        <f aca="false">IFERROR((P28-O28)/O28,"")</f>
        <v>-0.116606060606061</v>
      </c>
      <c r="S28" s="9" t="n">
        <v>196482277</v>
      </c>
      <c r="T28" s="9" t="n">
        <v>179839000</v>
      </c>
      <c r="U28" s="10" t="n">
        <f aca="false">IFERROR(T28-S28,"")</f>
        <v>-16643277</v>
      </c>
      <c r="V28" s="11" t="n">
        <f aca="false">IFERROR((T28-S28)/S28,"")</f>
        <v>-0.0847062506304322</v>
      </c>
      <c r="W28" s="9" t="n">
        <v>34584</v>
      </c>
      <c r="X28" s="9" t="n">
        <v>30918</v>
      </c>
      <c r="Y28" s="10" t="n">
        <f aca="false">IFERROR(X28-W28,"")</f>
        <v>-3666</v>
      </c>
      <c r="Z28" s="11" t="n">
        <f aca="false">IFERROR((X28-W28)/W28,"")</f>
        <v>-0.106002775850104</v>
      </c>
      <c r="AA28" s="9" t="n">
        <v>5681</v>
      </c>
      <c r="AB28" s="9" t="n">
        <v>5817</v>
      </c>
      <c r="AC28" s="10" t="n">
        <f aca="false">IFERROR(AB28-AA28,"")</f>
        <v>136</v>
      </c>
      <c r="AD28" s="11" t="n">
        <f aca="false">IFERROR((AB28-AA28)/AA28,"")</f>
        <v>0.0239394472804084</v>
      </c>
      <c r="AE28" s="9" t="n">
        <v>49120569.25</v>
      </c>
      <c r="AF28" s="9" t="n">
        <v>44959750</v>
      </c>
      <c r="AG28" s="10" t="n">
        <f aca="false">IFERROR(AF28-AE28,"")</f>
        <v>-4160819.25</v>
      </c>
      <c r="AH28" s="11" t="n">
        <f aca="false">IFERROR((AF28-AE28)/AE28,"")</f>
        <v>-0.0847062506304322</v>
      </c>
    </row>
    <row r="29" customFormat="false" ht="15" hidden="false" customHeight="true" outlineLevel="0" collapsed="false">
      <c r="A29" s="12" t="s">
        <v>65</v>
      </c>
      <c r="B29" s="13" t="s">
        <v>66</v>
      </c>
      <c r="C29" s="14" t="n">
        <v>127190</v>
      </c>
      <c r="D29" s="14" t="n">
        <v>128236</v>
      </c>
      <c r="E29" s="15" t="n">
        <f aca="false">IFERROR(D29-C29,"")</f>
        <v>1046</v>
      </c>
      <c r="F29" s="16" t="n">
        <f aca="false">IFERROR((D29-C29)/C29,"")</f>
        <v>0.00822391697460492</v>
      </c>
      <c r="G29" s="14" t="n">
        <v>338192556</v>
      </c>
      <c r="H29" s="14" t="n">
        <v>342745559</v>
      </c>
      <c r="I29" s="15" t="n">
        <f aca="false">IFERROR(H29-G29,"")</f>
        <v>4553003</v>
      </c>
      <c r="J29" s="16" t="n">
        <f aca="false">IFERROR((H29-G29)/G29,"")</f>
        <v>0.0134627534498423</v>
      </c>
      <c r="K29" s="14" t="n">
        <v>2659</v>
      </c>
      <c r="L29" s="14" t="n">
        <v>2673</v>
      </c>
      <c r="M29" s="15" t="n">
        <f aca="false">IFERROR(L29-K29,"")</f>
        <v>14</v>
      </c>
      <c r="N29" s="16" t="n">
        <f aca="false">IFERROR((L29-K29)/K29,"")</f>
        <v>0.00526513726965024</v>
      </c>
      <c r="O29" s="14" t="n">
        <v>14945</v>
      </c>
      <c r="P29" s="14" t="n">
        <v>13812</v>
      </c>
      <c r="Q29" s="15" t="n">
        <f aca="false">IFERROR(P29-O29,"")</f>
        <v>-1133</v>
      </c>
      <c r="R29" s="16" t="n">
        <f aca="false">IFERROR((P29-O29)/O29,"")</f>
        <v>-0.0758113081298093</v>
      </c>
      <c r="S29" s="14" t="n">
        <v>909493750</v>
      </c>
      <c r="T29" s="14" t="n">
        <v>893819556</v>
      </c>
      <c r="U29" s="15" t="n">
        <f aca="false">IFERROR(T29-S29,"")</f>
        <v>-15674194</v>
      </c>
      <c r="V29" s="16" t="n">
        <f aca="false">IFERROR((T29-S29)/S29,"")</f>
        <v>-0.0172339765941217</v>
      </c>
      <c r="W29" s="14" t="n">
        <v>143165</v>
      </c>
      <c r="X29" s="14" t="n">
        <v>135447</v>
      </c>
      <c r="Y29" s="15" t="n">
        <f aca="false">IFERROR(X29-W29,"")</f>
        <v>-7718</v>
      </c>
      <c r="Z29" s="16" t="n">
        <f aca="false">IFERROR((X29-W29)/W29,"")</f>
        <v>-0.0539098243285719</v>
      </c>
      <c r="AA29" s="14" t="n">
        <v>6353</v>
      </c>
      <c r="AB29" s="14" t="n">
        <v>6599</v>
      </c>
      <c r="AC29" s="15" t="n">
        <f aca="false">IFERROR(AB29-AA29,"")</f>
        <v>246</v>
      </c>
      <c r="AD29" s="16" t="n">
        <f aca="false">IFERROR((AB29-AA29)/AA29,"")</f>
        <v>0.0387218636864473</v>
      </c>
      <c r="AE29" s="14" t="n">
        <v>227373437.5</v>
      </c>
      <c r="AF29" s="14" t="n">
        <v>223454889</v>
      </c>
      <c r="AG29" s="15" t="n">
        <f aca="false">IFERROR(AF29-AE29,"")</f>
        <v>-3918548.5</v>
      </c>
      <c r="AH29" s="16" t="n">
        <f aca="false">IFERROR((AF29-AE29)/AE29,"")</f>
        <v>-0.0172339765941217</v>
      </c>
    </row>
    <row r="30" customFormat="false" ht="15" hidden="false" customHeight="true" outlineLevel="0" collapsed="false">
      <c r="A30" s="7" t="s">
        <v>67</v>
      </c>
      <c r="B30" s="8" t="s">
        <v>68</v>
      </c>
      <c r="C30" s="9" t="n">
        <v>113213</v>
      </c>
      <c r="D30" s="9" t="n">
        <v>113755</v>
      </c>
      <c r="E30" s="10" t="n">
        <f aca="false">IFERROR(D30-C30,"")</f>
        <v>542</v>
      </c>
      <c r="F30" s="11" t="n">
        <f aca="false">IFERROR((D30-C30)/C30,"")</f>
        <v>0.00478743607182921</v>
      </c>
      <c r="G30" s="9" t="n">
        <v>285124117</v>
      </c>
      <c r="H30" s="9" t="n">
        <v>284807804</v>
      </c>
      <c r="I30" s="10" t="n">
        <f aca="false">IFERROR(H30-G30,"")</f>
        <v>-316313</v>
      </c>
      <c r="J30" s="11" t="n">
        <f aca="false">IFERROR((H30-G30)/G30,"")</f>
        <v>-0.00110938703932926</v>
      </c>
      <c r="K30" s="9" t="n">
        <v>2518</v>
      </c>
      <c r="L30" s="9" t="n">
        <v>2504</v>
      </c>
      <c r="M30" s="10" t="n">
        <f aca="false">IFERROR(L30-K30,"")</f>
        <v>-14</v>
      </c>
      <c r="N30" s="11" t="n">
        <f aca="false">IFERROR((L30-K30)/K30,"")</f>
        <v>-0.00555996822875298</v>
      </c>
      <c r="O30" s="9" t="n">
        <v>9482</v>
      </c>
      <c r="P30" s="9" t="n">
        <v>8789</v>
      </c>
      <c r="Q30" s="10" t="n">
        <f aca="false">IFERROR(P30-O30,"")</f>
        <v>-693</v>
      </c>
      <c r="R30" s="11" t="n">
        <f aca="false">IFERROR((P30-O30)/O30,"")</f>
        <v>-0.0730858468677494</v>
      </c>
      <c r="S30" s="9" t="n">
        <v>472165953</v>
      </c>
      <c r="T30" s="9" t="n">
        <v>450132519</v>
      </c>
      <c r="U30" s="10" t="n">
        <f aca="false">IFERROR(T30-S30,"")</f>
        <v>-22033434</v>
      </c>
      <c r="V30" s="11" t="n">
        <f aca="false">IFERROR((T30-S30)/S30,"")</f>
        <v>-0.0466645971824233</v>
      </c>
      <c r="W30" s="9" t="n">
        <v>82432</v>
      </c>
      <c r="X30" s="9" t="n">
        <v>78076</v>
      </c>
      <c r="Y30" s="10" t="n">
        <f aca="false">IFERROR(X30-W30,"")</f>
        <v>-4356</v>
      </c>
      <c r="Z30" s="11" t="n">
        <f aca="false">IFERROR((X30-W30)/W30,"")</f>
        <v>-0.0528435559006211</v>
      </c>
      <c r="AA30" s="9" t="n">
        <v>5728</v>
      </c>
      <c r="AB30" s="9" t="n">
        <v>5765</v>
      </c>
      <c r="AC30" s="10" t="n">
        <f aca="false">IFERROR(AB30-AA30,"")</f>
        <v>37</v>
      </c>
      <c r="AD30" s="11" t="n">
        <f aca="false">IFERROR((AB30-AA30)/AA30,"")</f>
        <v>0.00645949720670391</v>
      </c>
      <c r="AE30" s="9" t="n">
        <v>118041488.25</v>
      </c>
      <c r="AF30" s="9" t="n">
        <v>112533129.75</v>
      </c>
      <c r="AG30" s="10" t="n">
        <f aca="false">IFERROR(AF30-AE30,"")</f>
        <v>-5508358.5</v>
      </c>
      <c r="AH30" s="11" t="n">
        <f aca="false">IFERROR((AF30-AE30)/AE30,"")</f>
        <v>-0.0466645971824233</v>
      </c>
    </row>
    <row r="31" customFormat="false" ht="15" hidden="false" customHeight="true" outlineLevel="0" collapsed="false">
      <c r="A31" s="12" t="s">
        <v>69</v>
      </c>
      <c r="B31" s="13" t="s">
        <v>70</v>
      </c>
      <c r="C31" s="14" t="n">
        <v>90919</v>
      </c>
      <c r="D31" s="14" t="n">
        <v>91557</v>
      </c>
      <c r="E31" s="15" t="n">
        <f aca="false">IFERROR(D31-C31,"")</f>
        <v>638</v>
      </c>
      <c r="F31" s="16" t="n">
        <f aca="false">IFERROR((D31-C31)/C31,"")</f>
        <v>0.00701723512137177</v>
      </c>
      <c r="G31" s="14" t="n">
        <v>216081410</v>
      </c>
      <c r="H31" s="14" t="n">
        <v>219275603</v>
      </c>
      <c r="I31" s="15" t="n">
        <f aca="false">IFERROR(H31-G31,"")</f>
        <v>3194193</v>
      </c>
      <c r="J31" s="16" t="n">
        <f aca="false">IFERROR((H31-G31)/G31,"")</f>
        <v>0.0147823591117811</v>
      </c>
      <c r="K31" s="14" t="n">
        <v>2377</v>
      </c>
      <c r="L31" s="14" t="n">
        <v>2395</v>
      </c>
      <c r="M31" s="15" t="n">
        <f aca="false">IFERROR(L31-K31,"")</f>
        <v>18</v>
      </c>
      <c r="N31" s="16" t="n">
        <f aca="false">IFERROR((L31-K31)/K31,"")</f>
        <v>0.00757257046697518</v>
      </c>
      <c r="O31" s="14" t="n">
        <v>6671</v>
      </c>
      <c r="P31" s="14" t="n">
        <v>6252</v>
      </c>
      <c r="Q31" s="15" t="n">
        <f aca="false">IFERROR(P31-O31,"")</f>
        <v>-419</v>
      </c>
      <c r="R31" s="16" t="n">
        <f aca="false">IFERROR((P31-O31)/O31,"")</f>
        <v>-0.062809174036876</v>
      </c>
      <c r="S31" s="14" t="n">
        <v>496616881</v>
      </c>
      <c r="T31" s="14" t="n">
        <v>455386185</v>
      </c>
      <c r="U31" s="15" t="n">
        <f aca="false">IFERROR(T31-S31,"")</f>
        <v>-41230696</v>
      </c>
      <c r="V31" s="16" t="n">
        <f aca="false">IFERROR((T31-S31)/S31,"")</f>
        <v>-0.0830231463678336</v>
      </c>
      <c r="W31" s="14" t="n">
        <v>73149</v>
      </c>
      <c r="X31" s="14" t="n">
        <v>67063</v>
      </c>
      <c r="Y31" s="15" t="n">
        <f aca="false">IFERROR(X31-W31,"")</f>
        <v>-6086</v>
      </c>
      <c r="Z31" s="16" t="n">
        <f aca="false">IFERROR((X31-W31)/W31,"")</f>
        <v>-0.083200043746326</v>
      </c>
      <c r="AA31" s="14" t="n">
        <v>6789</v>
      </c>
      <c r="AB31" s="14" t="n">
        <v>6790</v>
      </c>
      <c r="AC31" s="15" t="n">
        <f aca="false">IFERROR(AB31-AA31,"")</f>
        <v>1</v>
      </c>
      <c r="AD31" s="16" t="n">
        <f aca="false">IFERROR((AB31-AA31)/AA31,"")</f>
        <v>0.000147297098247165</v>
      </c>
      <c r="AE31" s="14" t="n">
        <v>124154220.25</v>
      </c>
      <c r="AF31" s="14" t="n">
        <v>113846546.25</v>
      </c>
      <c r="AG31" s="15" t="n">
        <f aca="false">IFERROR(AF31-AE31,"")</f>
        <v>-10307674</v>
      </c>
      <c r="AH31" s="16" t="n">
        <f aca="false">IFERROR((AF31-AE31)/AE31,"")</f>
        <v>-0.0830231463678336</v>
      </c>
    </row>
    <row r="32" customFormat="false" ht="15" hidden="false" customHeight="true" outlineLevel="0" collapsed="false">
      <c r="A32" s="7" t="s">
        <v>71</v>
      </c>
      <c r="B32" s="8" t="s">
        <v>72</v>
      </c>
      <c r="C32" s="9" t="n">
        <v>186717</v>
      </c>
      <c r="D32" s="9" t="n">
        <v>188391</v>
      </c>
      <c r="E32" s="10" t="n">
        <f aca="false">IFERROR(D32-C32,"")</f>
        <v>1674</v>
      </c>
      <c r="F32" s="11" t="n">
        <f aca="false">IFERROR((D32-C32)/C32,"")</f>
        <v>0.00896543967608734</v>
      </c>
      <c r="G32" s="9" t="n">
        <v>564600371</v>
      </c>
      <c r="H32" s="9" t="n">
        <v>568410651</v>
      </c>
      <c r="I32" s="10" t="n">
        <f aca="false">IFERROR(H32-G32,"")</f>
        <v>3810280</v>
      </c>
      <c r="J32" s="11" t="n">
        <f aca="false">IFERROR((H32-G32)/G32,"")</f>
        <v>0.00674863176807937</v>
      </c>
      <c r="K32" s="9" t="n">
        <v>3024</v>
      </c>
      <c r="L32" s="9" t="n">
        <v>3017</v>
      </c>
      <c r="M32" s="10" t="n">
        <f aca="false">IFERROR(L32-K32,"")</f>
        <v>-7</v>
      </c>
      <c r="N32" s="11" t="n">
        <f aca="false">IFERROR((L32-K32)/K32,"")</f>
        <v>-0.00231481481481481</v>
      </c>
      <c r="O32" s="9" t="n">
        <v>19162</v>
      </c>
      <c r="P32" s="9" t="n">
        <v>17292</v>
      </c>
      <c r="Q32" s="10" t="n">
        <f aca="false">IFERROR(P32-O32,"")</f>
        <v>-1870</v>
      </c>
      <c r="R32" s="11" t="n">
        <f aca="false">IFERROR((P32-O32)/O32,"")</f>
        <v>-0.0975889781859931</v>
      </c>
      <c r="S32" s="9" t="n">
        <v>1253367883</v>
      </c>
      <c r="T32" s="9" t="n">
        <v>1185533982</v>
      </c>
      <c r="U32" s="10" t="n">
        <f aca="false">IFERROR(T32-S32,"")</f>
        <v>-67833901</v>
      </c>
      <c r="V32" s="11" t="n">
        <f aca="false">IFERROR((T32-S32)/S32,"")</f>
        <v>-0.0541213014311776</v>
      </c>
      <c r="W32" s="9" t="n">
        <v>194795</v>
      </c>
      <c r="X32" s="9" t="n">
        <v>177984</v>
      </c>
      <c r="Y32" s="10" t="n">
        <f aca="false">IFERROR(X32-W32,"")</f>
        <v>-16811</v>
      </c>
      <c r="Z32" s="11" t="n">
        <f aca="false">IFERROR((X32-W32)/W32,"")</f>
        <v>-0.0863009830847814</v>
      </c>
      <c r="AA32" s="9" t="n">
        <v>6434</v>
      </c>
      <c r="AB32" s="9" t="n">
        <v>6661</v>
      </c>
      <c r="AC32" s="10" t="n">
        <f aca="false">IFERROR(AB32-AA32,"")</f>
        <v>227</v>
      </c>
      <c r="AD32" s="11" t="n">
        <f aca="false">IFERROR((AB32-AA32)/AA32,"")</f>
        <v>0.0352813179981349</v>
      </c>
      <c r="AE32" s="9" t="n">
        <v>313341970.75</v>
      </c>
      <c r="AF32" s="9" t="n">
        <v>296383495.5</v>
      </c>
      <c r="AG32" s="10" t="n">
        <f aca="false">IFERROR(AF32-AE32,"")</f>
        <v>-16958475.25</v>
      </c>
      <c r="AH32" s="11" t="n">
        <f aca="false">IFERROR((AF32-AE32)/AE32,"")</f>
        <v>-0.0541213014311776</v>
      </c>
    </row>
    <row r="33" customFormat="false" ht="15" hidden="false" customHeight="true" outlineLevel="0" collapsed="false">
      <c r="A33" s="12" t="s">
        <v>73</v>
      </c>
      <c r="B33" s="13" t="s">
        <v>74</v>
      </c>
      <c r="C33" s="14" t="n">
        <v>72652</v>
      </c>
      <c r="D33" s="14" t="n">
        <v>72999</v>
      </c>
      <c r="E33" s="15" t="n">
        <f aca="false">IFERROR(D33-C33,"")</f>
        <v>347</v>
      </c>
      <c r="F33" s="16" t="n">
        <f aca="false">IFERROR((D33-C33)/C33,"")</f>
        <v>0.00477619336012773</v>
      </c>
      <c r="G33" s="14" t="n">
        <v>170348919</v>
      </c>
      <c r="H33" s="14" t="n">
        <v>173275736</v>
      </c>
      <c r="I33" s="15" t="n">
        <f aca="false">IFERROR(H33-G33,"")</f>
        <v>2926817</v>
      </c>
      <c r="J33" s="16" t="n">
        <f aca="false">IFERROR((H33-G33)/G33,"")</f>
        <v>0.017181306562914</v>
      </c>
      <c r="K33" s="14" t="n">
        <v>2345</v>
      </c>
      <c r="L33" s="14" t="n">
        <v>2374</v>
      </c>
      <c r="M33" s="15" t="n">
        <f aca="false">IFERROR(L33-K33,"")</f>
        <v>29</v>
      </c>
      <c r="N33" s="16" t="n">
        <f aca="false">IFERROR((L33-K33)/K33,"")</f>
        <v>0.0123667377398721</v>
      </c>
      <c r="O33" s="14" t="n">
        <v>8403</v>
      </c>
      <c r="P33" s="14" t="n">
        <v>7575</v>
      </c>
      <c r="Q33" s="15" t="n">
        <f aca="false">IFERROR(P33-O33,"")</f>
        <v>-828</v>
      </c>
      <c r="R33" s="16" t="n">
        <f aca="false">IFERROR((P33-O33)/O33,"")</f>
        <v>-0.0985362370581935</v>
      </c>
      <c r="S33" s="14" t="n">
        <v>445858866</v>
      </c>
      <c r="T33" s="14" t="n">
        <v>433127206</v>
      </c>
      <c r="U33" s="15" t="n">
        <f aca="false">IFERROR(T33-S33,"")</f>
        <v>-12731660</v>
      </c>
      <c r="V33" s="16" t="n">
        <f aca="false">IFERROR((T33-S33)/S33,"")</f>
        <v>-0.0285553590404547</v>
      </c>
      <c r="W33" s="14" t="n">
        <v>80217</v>
      </c>
      <c r="X33" s="14" t="n">
        <v>75020</v>
      </c>
      <c r="Y33" s="15" t="n">
        <f aca="false">IFERROR(X33-W33,"")</f>
        <v>-5197</v>
      </c>
      <c r="Z33" s="16" t="n">
        <f aca="false">IFERROR((X33-W33)/W33,"")</f>
        <v>-0.064786765897503</v>
      </c>
      <c r="AA33" s="14" t="n">
        <v>5558</v>
      </c>
      <c r="AB33" s="14" t="n">
        <v>5773</v>
      </c>
      <c r="AC33" s="15" t="n">
        <f aca="false">IFERROR(AB33-AA33,"")</f>
        <v>215</v>
      </c>
      <c r="AD33" s="16" t="n">
        <f aca="false">IFERROR((AB33-AA33)/AA33,"")</f>
        <v>0.0386829794890248</v>
      </c>
      <c r="AE33" s="14" t="n">
        <v>111464716.5</v>
      </c>
      <c r="AF33" s="14" t="n">
        <v>108281801.5</v>
      </c>
      <c r="AG33" s="15" t="n">
        <f aca="false">IFERROR(AF33-AE33,"")</f>
        <v>-3182915</v>
      </c>
      <c r="AH33" s="16" t="n">
        <f aca="false">IFERROR((AF33-AE33)/AE33,"")</f>
        <v>-0.0285553590404547</v>
      </c>
    </row>
    <row r="34" customFormat="false" ht="15" hidden="false" customHeight="true" outlineLevel="0" collapsed="false">
      <c r="A34" s="7" t="s">
        <v>75</v>
      </c>
      <c r="B34" s="8" t="s">
        <v>76</v>
      </c>
      <c r="C34" s="9" t="n">
        <v>52532</v>
      </c>
      <c r="D34" s="9" t="n">
        <v>52754</v>
      </c>
      <c r="E34" s="10" t="n">
        <f aca="false">IFERROR(D34-C34,"")</f>
        <v>222</v>
      </c>
      <c r="F34" s="11" t="n">
        <f aca="false">IFERROR((D34-C34)/C34,"")</f>
        <v>0.00422599558364426</v>
      </c>
      <c r="G34" s="9" t="n">
        <v>139007689</v>
      </c>
      <c r="H34" s="9" t="n">
        <v>140490832</v>
      </c>
      <c r="I34" s="10" t="n">
        <f aca="false">IFERROR(H34-G34,"")</f>
        <v>1483143</v>
      </c>
      <c r="J34" s="11" t="n">
        <f aca="false">IFERROR((H34-G34)/G34,"")</f>
        <v>0.0106695033251002</v>
      </c>
      <c r="K34" s="9" t="n">
        <v>2646</v>
      </c>
      <c r="L34" s="9" t="n">
        <v>2663</v>
      </c>
      <c r="M34" s="10" t="n">
        <f aca="false">IFERROR(L34-K34,"")</f>
        <v>17</v>
      </c>
      <c r="N34" s="11" t="n">
        <f aca="false">IFERROR((L34-K34)/K34,"")</f>
        <v>0.00642479213907785</v>
      </c>
      <c r="O34" s="9" t="n">
        <v>5516</v>
      </c>
      <c r="P34" s="9" t="n">
        <v>5182</v>
      </c>
      <c r="Q34" s="10" t="n">
        <f aca="false">IFERROR(P34-O34,"")</f>
        <v>-334</v>
      </c>
      <c r="R34" s="11" t="n">
        <f aca="false">IFERROR((P34-O34)/O34,"")</f>
        <v>-0.0605511240029007</v>
      </c>
      <c r="S34" s="9" t="n">
        <v>277802008</v>
      </c>
      <c r="T34" s="9" t="n">
        <v>271773402</v>
      </c>
      <c r="U34" s="10" t="n">
        <f aca="false">IFERROR(T34-S34,"")</f>
        <v>-6028606</v>
      </c>
      <c r="V34" s="11" t="n">
        <f aca="false">IFERROR((T34-S34)/S34,"")</f>
        <v>-0.0217010886400792</v>
      </c>
      <c r="W34" s="9" t="n">
        <v>48094</v>
      </c>
      <c r="X34" s="9" t="n">
        <v>45921</v>
      </c>
      <c r="Y34" s="10" t="n">
        <f aca="false">IFERROR(X34-W34,"")</f>
        <v>-2173</v>
      </c>
      <c r="Z34" s="11" t="n">
        <f aca="false">IFERROR((X34-W34)/W34,"")</f>
        <v>-0.0451823512288435</v>
      </c>
      <c r="AA34" s="9" t="n">
        <v>5776</v>
      </c>
      <c r="AB34" s="9" t="n">
        <v>5918</v>
      </c>
      <c r="AC34" s="10" t="n">
        <f aca="false">IFERROR(AB34-AA34,"")</f>
        <v>142</v>
      </c>
      <c r="AD34" s="11" t="n">
        <f aca="false">IFERROR((AB34-AA34)/AA34,"")</f>
        <v>0.024584487534626</v>
      </c>
      <c r="AE34" s="9" t="n">
        <v>69450502</v>
      </c>
      <c r="AF34" s="9" t="n">
        <v>67943350.5</v>
      </c>
      <c r="AG34" s="10" t="n">
        <f aca="false">IFERROR(AF34-AE34,"")</f>
        <v>-1507151.5</v>
      </c>
      <c r="AH34" s="11" t="n">
        <f aca="false">IFERROR((AF34-AE34)/AE34,"")</f>
        <v>-0.0217010886400792</v>
      </c>
    </row>
    <row r="35" customFormat="false" ht="15" hidden="false" customHeight="true" outlineLevel="0" collapsed="false">
      <c r="A35" s="12" t="s">
        <v>77</v>
      </c>
      <c r="B35" s="13" t="s">
        <v>78</v>
      </c>
      <c r="C35" s="14" t="n">
        <v>98289</v>
      </c>
      <c r="D35" s="14" t="n">
        <v>99134</v>
      </c>
      <c r="E35" s="15" t="n">
        <f aca="false">IFERROR(D35-C35,"")</f>
        <v>845</v>
      </c>
      <c r="F35" s="16" t="n">
        <f aca="false">IFERROR((D35-C35)/C35,"")</f>
        <v>0.008597096318001</v>
      </c>
      <c r="G35" s="14" t="n">
        <v>278977149</v>
      </c>
      <c r="H35" s="14" t="n">
        <v>284191287</v>
      </c>
      <c r="I35" s="15" t="n">
        <f aca="false">IFERROR(H35-G35,"")</f>
        <v>5214138</v>
      </c>
      <c r="J35" s="16" t="n">
        <f aca="false">IFERROR((H35-G35)/G35,"")</f>
        <v>0.0186901974541291</v>
      </c>
      <c r="K35" s="14" t="n">
        <v>2838</v>
      </c>
      <c r="L35" s="14" t="n">
        <v>2867</v>
      </c>
      <c r="M35" s="15" t="n">
        <f aca="false">IFERROR(L35-K35,"")</f>
        <v>29</v>
      </c>
      <c r="N35" s="16" t="n">
        <f aca="false">IFERROR((L35-K35)/K35,"")</f>
        <v>0.0102184637068358</v>
      </c>
      <c r="O35" s="14" t="n">
        <v>12720</v>
      </c>
      <c r="P35" s="14" t="n">
        <v>11790</v>
      </c>
      <c r="Q35" s="15" t="n">
        <f aca="false">IFERROR(P35-O35,"")</f>
        <v>-930</v>
      </c>
      <c r="R35" s="16" t="n">
        <f aca="false">IFERROR((P35-O35)/O35,"")</f>
        <v>-0.0731132075471698</v>
      </c>
      <c r="S35" s="14" t="n">
        <v>1063352983</v>
      </c>
      <c r="T35" s="14" t="n">
        <v>1068338340</v>
      </c>
      <c r="U35" s="15" t="n">
        <f aca="false">IFERROR(T35-S35,"")</f>
        <v>4985357</v>
      </c>
      <c r="V35" s="16" t="n">
        <f aca="false">IFERROR((T35-S35)/S35,"")</f>
        <v>0.0046883368737397</v>
      </c>
      <c r="W35" s="14" t="n">
        <v>150149</v>
      </c>
      <c r="X35" s="14" t="n">
        <v>140131</v>
      </c>
      <c r="Y35" s="15" t="n">
        <f aca="false">IFERROR(X35-W35,"")</f>
        <v>-10018</v>
      </c>
      <c r="Z35" s="16" t="n">
        <f aca="false">IFERROR((X35-W35)/W35,"")</f>
        <v>-0.0667203910781957</v>
      </c>
      <c r="AA35" s="14" t="n">
        <v>7082</v>
      </c>
      <c r="AB35" s="14" t="n">
        <v>7624</v>
      </c>
      <c r="AC35" s="15" t="n">
        <f aca="false">IFERROR(AB35-AA35,"")</f>
        <v>542</v>
      </c>
      <c r="AD35" s="16" t="n">
        <f aca="false">IFERROR((AB35-AA35)/AA35,"")</f>
        <v>0.0765320530923468</v>
      </c>
      <c r="AE35" s="14" t="n">
        <v>265838245.75</v>
      </c>
      <c r="AF35" s="14" t="n">
        <v>267084585</v>
      </c>
      <c r="AG35" s="15" t="n">
        <f aca="false">IFERROR(AF35-AE35,"")</f>
        <v>1246339.25</v>
      </c>
      <c r="AH35" s="16" t="n">
        <f aca="false">IFERROR((AF35-AE35)/AE35,"")</f>
        <v>0.0046883368737397</v>
      </c>
    </row>
    <row r="36" customFormat="false" ht="15" hidden="false" customHeight="true" outlineLevel="0" collapsed="false">
      <c r="A36" s="7" t="s">
        <v>79</v>
      </c>
      <c r="B36" s="8" t="s">
        <v>80</v>
      </c>
      <c r="C36" s="9" t="n">
        <v>133487</v>
      </c>
      <c r="D36" s="9" t="n">
        <v>134353</v>
      </c>
      <c r="E36" s="10" t="n">
        <f aca="false">IFERROR(D36-C36,"")</f>
        <v>866</v>
      </c>
      <c r="F36" s="11" t="n">
        <f aca="false">IFERROR((D36-C36)/C36,"")</f>
        <v>0.00648752312959314</v>
      </c>
      <c r="G36" s="9" t="n">
        <v>315036337</v>
      </c>
      <c r="H36" s="9" t="n">
        <v>317474149</v>
      </c>
      <c r="I36" s="10" t="n">
        <f aca="false">IFERROR(H36-G36,"")</f>
        <v>2437812</v>
      </c>
      <c r="J36" s="11" t="n">
        <f aca="false">IFERROR((H36-G36)/G36,"")</f>
        <v>0.00773819307072505</v>
      </c>
      <c r="K36" s="9" t="n">
        <v>2360</v>
      </c>
      <c r="L36" s="9" t="n">
        <v>2363</v>
      </c>
      <c r="M36" s="10" t="n">
        <f aca="false">IFERROR(L36-K36,"")</f>
        <v>3</v>
      </c>
      <c r="N36" s="11" t="n">
        <f aca="false">IFERROR((L36-K36)/K36,"")</f>
        <v>0.00127118644067797</v>
      </c>
      <c r="O36" s="9" t="n">
        <v>15608</v>
      </c>
      <c r="P36" s="9" t="n">
        <v>14655</v>
      </c>
      <c r="Q36" s="10" t="n">
        <f aca="false">IFERROR(P36-O36,"")</f>
        <v>-953</v>
      </c>
      <c r="R36" s="11" t="n">
        <f aca="false">IFERROR((P36-O36)/O36,"")</f>
        <v>-0.061058431573552</v>
      </c>
      <c r="S36" s="9" t="n">
        <v>696483640</v>
      </c>
      <c r="T36" s="9" t="n">
        <v>667665697</v>
      </c>
      <c r="U36" s="10" t="n">
        <f aca="false">IFERROR(T36-S36,"")</f>
        <v>-28817943</v>
      </c>
      <c r="V36" s="11" t="n">
        <f aca="false">IFERROR((T36-S36)/S36,"")</f>
        <v>-0.0413763387177336</v>
      </c>
      <c r="W36" s="9" t="n">
        <v>131635</v>
      </c>
      <c r="X36" s="9" t="n">
        <v>124572</v>
      </c>
      <c r="Y36" s="10" t="n">
        <f aca="false">IFERROR(X36-W36,"")</f>
        <v>-7063</v>
      </c>
      <c r="Z36" s="11" t="n">
        <f aca="false">IFERROR((X36-W36)/W36,"")</f>
        <v>-0.0536559425684658</v>
      </c>
      <c r="AA36" s="9" t="n">
        <v>5291</v>
      </c>
      <c r="AB36" s="9" t="n">
        <v>5360</v>
      </c>
      <c r="AC36" s="10" t="n">
        <f aca="false">IFERROR(AB36-AA36,"")</f>
        <v>69</v>
      </c>
      <c r="AD36" s="11" t="n">
        <f aca="false">IFERROR((AB36-AA36)/AA36,"")</f>
        <v>0.013041013041013</v>
      </c>
      <c r="AE36" s="9" t="n">
        <v>174120910</v>
      </c>
      <c r="AF36" s="9" t="n">
        <v>166916424.25</v>
      </c>
      <c r="AG36" s="10" t="n">
        <f aca="false">IFERROR(AF36-AE36,"")</f>
        <v>-7204485.75</v>
      </c>
      <c r="AH36" s="11" t="n">
        <f aca="false">IFERROR((AF36-AE36)/AE36,"")</f>
        <v>-0.0413763387177336</v>
      </c>
    </row>
    <row r="37" customFormat="false" ht="15" hidden="false" customHeight="true" outlineLevel="0" collapsed="false">
      <c r="A37" s="12" t="s">
        <v>81</v>
      </c>
      <c r="B37" s="13" t="s">
        <v>82</v>
      </c>
      <c r="C37" s="14" t="n">
        <v>81985</v>
      </c>
      <c r="D37" s="14" t="n">
        <v>81213</v>
      </c>
      <c r="E37" s="15" t="n">
        <f aca="false">IFERROR(D37-C37,"")</f>
        <v>-772</v>
      </c>
      <c r="F37" s="16" t="n">
        <f aca="false">IFERROR((D37-C37)/C37,"")</f>
        <v>-0.00941635665060682</v>
      </c>
      <c r="G37" s="14" t="n">
        <v>201479238</v>
      </c>
      <c r="H37" s="14" t="n">
        <v>200499356</v>
      </c>
      <c r="I37" s="15" t="n">
        <f aca="false">IFERROR(H37-G37,"")</f>
        <v>-979882</v>
      </c>
      <c r="J37" s="16" t="n">
        <f aca="false">IFERROR((H37-G37)/G37,"")</f>
        <v>-0.00486343908050714</v>
      </c>
      <c r="K37" s="14" t="n">
        <v>2458</v>
      </c>
      <c r="L37" s="14" t="n">
        <v>2469</v>
      </c>
      <c r="M37" s="15" t="n">
        <f aca="false">IFERROR(L37-K37,"")</f>
        <v>11</v>
      </c>
      <c r="N37" s="16" t="n">
        <f aca="false">IFERROR((L37-K37)/K37,"")</f>
        <v>0.00447518307567128</v>
      </c>
      <c r="O37" s="14" t="n">
        <v>5149</v>
      </c>
      <c r="P37" s="14" t="n">
        <v>4508</v>
      </c>
      <c r="Q37" s="15" t="n">
        <f aca="false">IFERROR(P37-O37,"")</f>
        <v>-641</v>
      </c>
      <c r="R37" s="16" t="n">
        <f aca="false">IFERROR((P37-O37)/O37,"")</f>
        <v>-0.124490192270344</v>
      </c>
      <c r="S37" s="14" t="n">
        <v>257489622</v>
      </c>
      <c r="T37" s="14" t="n">
        <v>235844636</v>
      </c>
      <c r="U37" s="15" t="n">
        <f aca="false">IFERROR(T37-S37,"")</f>
        <v>-21644986</v>
      </c>
      <c r="V37" s="16" t="n">
        <f aca="false">IFERROR((T37-S37)/S37,"")</f>
        <v>-0.0840615859850072</v>
      </c>
      <c r="W37" s="14" t="n">
        <v>45383</v>
      </c>
      <c r="X37" s="14" t="n">
        <v>39637</v>
      </c>
      <c r="Y37" s="15" t="n">
        <f aca="false">IFERROR(X37-W37,"")</f>
        <v>-5746</v>
      </c>
      <c r="Z37" s="16" t="n">
        <f aca="false">IFERROR((X37-W37)/W37,"")</f>
        <v>-0.126611286164423</v>
      </c>
      <c r="AA37" s="14" t="n">
        <v>5674</v>
      </c>
      <c r="AB37" s="14" t="n">
        <v>5950</v>
      </c>
      <c r="AC37" s="15" t="n">
        <f aca="false">IFERROR(AB37-AA37,"")</f>
        <v>276</v>
      </c>
      <c r="AD37" s="16" t="n">
        <f aca="false">IFERROR((AB37-AA37)/AA37,"")</f>
        <v>0.0486429326753613</v>
      </c>
      <c r="AE37" s="14" t="n">
        <v>64372405.5</v>
      </c>
      <c r="AF37" s="14" t="n">
        <v>58961159</v>
      </c>
      <c r="AG37" s="15" t="n">
        <f aca="false">IFERROR(AF37-AE37,"")</f>
        <v>-5411246.5</v>
      </c>
      <c r="AH37" s="16" t="n">
        <f aca="false">IFERROR((AF37-AE37)/AE37,"")</f>
        <v>-0.0840615859850072</v>
      </c>
    </row>
    <row r="38" customFormat="false" ht="15" hidden="false" customHeight="true" outlineLevel="0" collapsed="false">
      <c r="A38" s="7" t="s">
        <v>83</v>
      </c>
      <c r="B38" s="8" t="s">
        <v>84</v>
      </c>
      <c r="C38" s="9" t="n">
        <v>152034</v>
      </c>
      <c r="D38" s="9" t="n">
        <v>152185</v>
      </c>
      <c r="E38" s="10" t="n">
        <f aca="false">IFERROR(D38-C38,"")</f>
        <v>151</v>
      </c>
      <c r="F38" s="11" t="n">
        <f aca="false">IFERROR((D38-C38)/C38,"")</f>
        <v>0.000993198889722036</v>
      </c>
      <c r="G38" s="9" t="n">
        <v>424382710</v>
      </c>
      <c r="H38" s="9" t="n">
        <v>429494132</v>
      </c>
      <c r="I38" s="10" t="n">
        <f aca="false">IFERROR(H38-G38,"")</f>
        <v>5111422</v>
      </c>
      <c r="J38" s="11" t="n">
        <f aca="false">IFERROR((H38-G38)/G38,"")</f>
        <v>0.0120443691025961</v>
      </c>
      <c r="K38" s="9" t="n">
        <v>2791</v>
      </c>
      <c r="L38" s="9" t="n">
        <v>2822</v>
      </c>
      <c r="M38" s="10" t="n">
        <f aca="false">IFERROR(L38-K38,"")</f>
        <v>31</v>
      </c>
      <c r="N38" s="11" t="n">
        <f aca="false">IFERROR((L38-K38)/K38,"")</f>
        <v>0.0111071300609101</v>
      </c>
      <c r="O38" s="9" t="n">
        <v>25116</v>
      </c>
      <c r="P38" s="9" t="n">
        <v>23359</v>
      </c>
      <c r="Q38" s="10" t="n">
        <f aca="false">IFERROR(P38-O38,"")</f>
        <v>-1757</v>
      </c>
      <c r="R38" s="11" t="n">
        <f aca="false">IFERROR((P38-O38)/O38,"")</f>
        <v>-0.0699554069119287</v>
      </c>
      <c r="S38" s="9" t="n">
        <v>2160047549</v>
      </c>
      <c r="T38" s="9" t="n">
        <v>2100497508</v>
      </c>
      <c r="U38" s="10" t="n">
        <f aca="false">IFERROR(T38-S38,"")</f>
        <v>-59550041</v>
      </c>
      <c r="V38" s="11" t="n">
        <f aca="false">IFERROR((T38-S38)/S38,"")</f>
        <v>-0.0275688565409446</v>
      </c>
      <c r="W38" s="9" t="n">
        <v>278027</v>
      </c>
      <c r="X38" s="9" t="n">
        <v>258714</v>
      </c>
      <c r="Y38" s="10" t="n">
        <f aca="false">IFERROR(X38-W38,"")</f>
        <v>-19313</v>
      </c>
      <c r="Z38" s="11" t="n">
        <f aca="false">IFERROR((X38-W38)/W38,"")</f>
        <v>-0.0694644764717096</v>
      </c>
      <c r="AA38" s="9" t="n">
        <v>7769</v>
      </c>
      <c r="AB38" s="9" t="n">
        <v>8119</v>
      </c>
      <c r="AC38" s="10" t="n">
        <f aca="false">IFERROR(AB38-AA38,"")</f>
        <v>350</v>
      </c>
      <c r="AD38" s="11" t="n">
        <f aca="false">IFERROR((AB38-AA38)/AA38,"")</f>
        <v>0.0450508430943493</v>
      </c>
      <c r="AE38" s="9" t="n">
        <v>540011887.25</v>
      </c>
      <c r="AF38" s="9" t="n">
        <v>525124377</v>
      </c>
      <c r="AG38" s="10" t="n">
        <f aca="false">IFERROR(AF38-AE38,"")</f>
        <v>-14887510.25</v>
      </c>
      <c r="AH38" s="11" t="n">
        <f aca="false">IFERROR((AF38-AE38)/AE38,"")</f>
        <v>-0.0275688565409446</v>
      </c>
    </row>
    <row r="39" customFormat="false" ht="15" hidden="false" customHeight="true" outlineLevel="0" collapsed="false">
      <c r="A39" s="12" t="s">
        <v>85</v>
      </c>
      <c r="B39" s="13" t="s">
        <v>86</v>
      </c>
      <c r="C39" s="14" t="n">
        <v>44643</v>
      </c>
      <c r="D39" s="14" t="n">
        <v>45016</v>
      </c>
      <c r="E39" s="15" t="n">
        <f aca="false">IFERROR(D39-C39,"")</f>
        <v>373</v>
      </c>
      <c r="F39" s="16" t="n">
        <f aca="false">IFERROR((D39-C39)/C39,"")</f>
        <v>0.00835517326344556</v>
      </c>
      <c r="G39" s="14" t="n">
        <v>115799568</v>
      </c>
      <c r="H39" s="14" t="n">
        <v>117248599</v>
      </c>
      <c r="I39" s="15" t="n">
        <f aca="false">IFERROR(H39-G39,"")</f>
        <v>1449031</v>
      </c>
      <c r="J39" s="16" t="n">
        <f aca="false">IFERROR((H39-G39)/G39,"")</f>
        <v>0.0125132677524324</v>
      </c>
      <c r="K39" s="14" t="n">
        <v>2594</v>
      </c>
      <c r="L39" s="14" t="n">
        <v>2605</v>
      </c>
      <c r="M39" s="15" t="n">
        <f aca="false">IFERROR(L39-K39,"")</f>
        <v>11</v>
      </c>
      <c r="N39" s="16" t="n">
        <f aca="false">IFERROR((L39-K39)/K39,"")</f>
        <v>0.00424055512721665</v>
      </c>
      <c r="O39" s="14" t="n">
        <v>4702</v>
      </c>
      <c r="P39" s="14" t="n">
        <v>4286</v>
      </c>
      <c r="Q39" s="15" t="n">
        <f aca="false">IFERROR(P39-O39,"")</f>
        <v>-416</v>
      </c>
      <c r="R39" s="16" t="n">
        <f aca="false">IFERROR((P39-O39)/O39,"")</f>
        <v>-0.088472990216929</v>
      </c>
      <c r="S39" s="14" t="n">
        <v>279854894</v>
      </c>
      <c r="T39" s="14" t="n">
        <v>276403867</v>
      </c>
      <c r="U39" s="15" t="n">
        <f aca="false">IFERROR(T39-S39,"")</f>
        <v>-3451027</v>
      </c>
      <c r="V39" s="16" t="n">
        <f aca="false">IFERROR((T39-S39)/S39,"")</f>
        <v>-0.0123314870455687</v>
      </c>
      <c r="W39" s="14" t="n">
        <v>45137</v>
      </c>
      <c r="X39" s="14" t="n">
        <v>43127</v>
      </c>
      <c r="Y39" s="15" t="n">
        <f aca="false">IFERROR(X39-W39,"")</f>
        <v>-2010</v>
      </c>
      <c r="Z39" s="16" t="n">
        <f aca="false">IFERROR((X39-W39)/W39,"")</f>
        <v>-0.0445310942242506</v>
      </c>
      <c r="AA39" s="14" t="n">
        <v>6200</v>
      </c>
      <c r="AB39" s="14" t="n">
        <v>6409</v>
      </c>
      <c r="AC39" s="15" t="n">
        <f aca="false">IFERROR(AB39-AA39,"")</f>
        <v>209</v>
      </c>
      <c r="AD39" s="16" t="n">
        <f aca="false">IFERROR((AB39-AA39)/AA39,"")</f>
        <v>0.0337096774193548</v>
      </c>
      <c r="AE39" s="14" t="n">
        <v>69963723.5</v>
      </c>
      <c r="AF39" s="14" t="n">
        <v>69100966.75</v>
      </c>
      <c r="AG39" s="15" t="n">
        <f aca="false">IFERROR(AF39-AE39,"")</f>
        <v>-862756.75</v>
      </c>
      <c r="AH39" s="16" t="n">
        <f aca="false">IFERROR((AF39-AE39)/AE39,"")</f>
        <v>-0.0123314870455687</v>
      </c>
    </row>
    <row r="40" customFormat="false" ht="15" hidden="false" customHeight="true" outlineLevel="0" collapsed="false">
      <c r="A40" s="7" t="s">
        <v>87</v>
      </c>
      <c r="B40" s="8" t="s">
        <v>88</v>
      </c>
      <c r="C40" s="9" t="n">
        <v>80176</v>
      </c>
      <c r="D40" s="9" t="n">
        <v>80400</v>
      </c>
      <c r="E40" s="10" t="n">
        <f aca="false">IFERROR(D40-C40,"")</f>
        <v>224</v>
      </c>
      <c r="F40" s="11" t="n">
        <f aca="false">IFERROR((D40-C40)/C40,"")</f>
        <v>0.00279385352225105</v>
      </c>
      <c r="G40" s="9" t="n">
        <v>183413901</v>
      </c>
      <c r="H40" s="9" t="n">
        <v>183581175</v>
      </c>
      <c r="I40" s="10" t="n">
        <f aca="false">IFERROR(H40-G40,"")</f>
        <v>167274</v>
      </c>
      <c r="J40" s="11" t="n">
        <f aca="false">IFERROR((H40-G40)/G40,"")</f>
        <v>0.000912002847592234</v>
      </c>
      <c r="K40" s="9" t="n">
        <v>2288</v>
      </c>
      <c r="L40" s="9" t="n">
        <v>2283</v>
      </c>
      <c r="M40" s="10" t="n">
        <f aca="false">IFERROR(L40-K40,"")</f>
        <v>-5</v>
      </c>
      <c r="N40" s="11" t="n">
        <f aca="false">IFERROR((L40-K40)/K40,"")</f>
        <v>-0.00218531468531469</v>
      </c>
      <c r="O40" s="9" t="n">
        <v>5938</v>
      </c>
      <c r="P40" s="9" t="n">
        <v>5589</v>
      </c>
      <c r="Q40" s="10" t="n">
        <f aca="false">IFERROR(P40-O40,"")</f>
        <v>-349</v>
      </c>
      <c r="R40" s="11" t="n">
        <f aca="false">IFERROR((P40-O40)/O40,"")</f>
        <v>-0.0587739979791175</v>
      </c>
      <c r="S40" s="9" t="n">
        <v>316827531</v>
      </c>
      <c r="T40" s="9" t="n">
        <v>285610577</v>
      </c>
      <c r="U40" s="10" t="n">
        <f aca="false">IFERROR(T40-S40,"")</f>
        <v>-31216954</v>
      </c>
      <c r="V40" s="11" t="n">
        <f aca="false">IFERROR((T40-S40)/S40,"")</f>
        <v>-0.098529802323271</v>
      </c>
      <c r="W40" s="9" t="n">
        <v>56464</v>
      </c>
      <c r="X40" s="9" t="n">
        <v>52302</v>
      </c>
      <c r="Y40" s="10" t="n">
        <f aca="false">IFERROR(X40-W40,"")</f>
        <v>-4162</v>
      </c>
      <c r="Z40" s="11" t="n">
        <f aca="false">IFERROR((X40-W40)/W40,"")</f>
        <v>-0.0737106829130065</v>
      </c>
      <c r="AA40" s="9" t="n">
        <v>5611</v>
      </c>
      <c r="AB40" s="9" t="n">
        <v>5461</v>
      </c>
      <c r="AC40" s="10" t="n">
        <f aca="false">IFERROR(AB40-AA40,"")</f>
        <v>-150</v>
      </c>
      <c r="AD40" s="11" t="n">
        <f aca="false">IFERROR((AB40-AA40)/AA40,"")</f>
        <v>-0.026733202637676</v>
      </c>
      <c r="AE40" s="9" t="n">
        <v>79206882.75</v>
      </c>
      <c r="AF40" s="9" t="n">
        <v>71402644.25</v>
      </c>
      <c r="AG40" s="10" t="n">
        <f aca="false">IFERROR(AF40-AE40,"")</f>
        <v>-7804238.5</v>
      </c>
      <c r="AH40" s="11" t="n">
        <f aca="false">IFERROR((AF40-AE40)/AE40,"")</f>
        <v>-0.098529802323271</v>
      </c>
    </row>
    <row r="41" customFormat="false" ht="15" hidden="false" customHeight="true" outlineLevel="0" collapsed="false">
      <c r="A41" s="12" t="s">
        <v>89</v>
      </c>
      <c r="B41" s="13" t="s">
        <v>90</v>
      </c>
      <c r="C41" s="14" t="n">
        <v>95851</v>
      </c>
      <c r="D41" s="14" t="n">
        <v>95862</v>
      </c>
      <c r="E41" s="15" t="n">
        <f aca="false">IFERROR(D41-C41,"")</f>
        <v>11</v>
      </c>
      <c r="F41" s="16" t="n">
        <f aca="false">IFERROR((D41-C41)/C41,"")</f>
        <v>0.000114761452671334</v>
      </c>
      <c r="G41" s="14" t="n">
        <v>261059663</v>
      </c>
      <c r="H41" s="14" t="n">
        <v>263270076</v>
      </c>
      <c r="I41" s="15" t="n">
        <f aca="false">IFERROR(H41-G41,"")</f>
        <v>2210413</v>
      </c>
      <c r="J41" s="16" t="n">
        <f aca="false">IFERROR((H41-G41)/G41,"")</f>
        <v>0.00846707980313297</v>
      </c>
      <c r="K41" s="14" t="n">
        <v>2724</v>
      </c>
      <c r="L41" s="14" t="n">
        <v>2746</v>
      </c>
      <c r="M41" s="15" t="n">
        <f aca="false">IFERROR(L41-K41,"")</f>
        <v>22</v>
      </c>
      <c r="N41" s="16" t="n">
        <f aca="false">IFERROR((L41-K41)/K41,"")</f>
        <v>0.00807635829662261</v>
      </c>
      <c r="O41" s="14" t="n">
        <v>9021</v>
      </c>
      <c r="P41" s="14" t="n">
        <v>8221</v>
      </c>
      <c r="Q41" s="15" t="n">
        <f aca="false">IFERROR(P41-O41,"")</f>
        <v>-800</v>
      </c>
      <c r="R41" s="16" t="n">
        <f aca="false">IFERROR((P41-O41)/O41,"")</f>
        <v>-0.0886819643055094</v>
      </c>
      <c r="S41" s="14" t="n">
        <v>456761421</v>
      </c>
      <c r="T41" s="14" t="n">
        <v>440269994</v>
      </c>
      <c r="U41" s="15" t="n">
        <f aca="false">IFERROR(T41-S41,"")</f>
        <v>-16491427</v>
      </c>
      <c r="V41" s="16" t="n">
        <f aca="false">IFERROR((T41-S41)/S41,"")</f>
        <v>-0.0361051223719702</v>
      </c>
      <c r="W41" s="14" t="n">
        <v>82796</v>
      </c>
      <c r="X41" s="14" t="n">
        <v>77858</v>
      </c>
      <c r="Y41" s="15" t="n">
        <f aca="false">IFERROR(X41-W41,"")</f>
        <v>-4938</v>
      </c>
      <c r="Z41" s="16" t="n">
        <f aca="false">IFERROR((X41-W41)/W41,"")</f>
        <v>-0.0596405623460071</v>
      </c>
      <c r="AA41" s="14" t="n">
        <v>5517</v>
      </c>
      <c r="AB41" s="14" t="n">
        <v>5655</v>
      </c>
      <c r="AC41" s="15" t="n">
        <f aca="false">IFERROR(AB41-AA41,"")</f>
        <v>138</v>
      </c>
      <c r="AD41" s="16" t="n">
        <f aca="false">IFERROR((AB41-AA41)/AA41,"")</f>
        <v>0.0250135943447526</v>
      </c>
      <c r="AE41" s="14" t="n">
        <v>114190355.25</v>
      </c>
      <c r="AF41" s="14" t="n">
        <v>110067498.5</v>
      </c>
      <c r="AG41" s="15" t="n">
        <f aca="false">IFERROR(AF41-AE41,"")</f>
        <v>-4122856.75</v>
      </c>
      <c r="AH41" s="16" t="n">
        <f aca="false">IFERROR((AF41-AE41)/AE41,"")</f>
        <v>-0.0361051223719702</v>
      </c>
    </row>
    <row r="42" customFormat="false" ht="15" hidden="false" customHeight="true" outlineLevel="0" collapsed="false">
      <c r="A42" s="7" t="s">
        <v>91</v>
      </c>
      <c r="B42" s="8" t="s">
        <v>92</v>
      </c>
      <c r="C42" s="9" t="n">
        <v>72126</v>
      </c>
      <c r="D42" s="9" t="n">
        <v>72115</v>
      </c>
      <c r="E42" s="10" t="n">
        <f aca="false">IFERROR(D42-C42,"")</f>
        <v>-11</v>
      </c>
      <c r="F42" s="11" t="n">
        <f aca="false">IFERROR((D42-C42)/C42,"")</f>
        <v>-0.000152510883731248</v>
      </c>
      <c r="G42" s="9" t="n">
        <v>162988084</v>
      </c>
      <c r="H42" s="9" t="n">
        <v>163812353</v>
      </c>
      <c r="I42" s="10" t="n">
        <f aca="false">IFERROR(H42-G42,"")</f>
        <v>824269</v>
      </c>
      <c r="J42" s="11" t="n">
        <f aca="false">IFERROR((H42-G42)/G42,"")</f>
        <v>0.00505723473625225</v>
      </c>
      <c r="K42" s="9" t="n">
        <v>2260</v>
      </c>
      <c r="L42" s="9" t="n">
        <v>2272</v>
      </c>
      <c r="M42" s="10" t="n">
        <f aca="false">IFERROR(L42-K42,"")</f>
        <v>12</v>
      </c>
      <c r="N42" s="11" t="n">
        <f aca="false">IFERROR((L42-K42)/K42,"")</f>
        <v>0.00530973451327434</v>
      </c>
      <c r="O42" s="9" t="n">
        <v>6451</v>
      </c>
      <c r="P42" s="9" t="n">
        <v>5969</v>
      </c>
      <c r="Q42" s="10" t="n">
        <f aca="false">IFERROR(P42-O42,"")</f>
        <v>-482</v>
      </c>
      <c r="R42" s="11" t="n">
        <f aca="false">IFERROR((P42-O42)/O42,"")</f>
        <v>-0.0747170981243218</v>
      </c>
      <c r="S42" s="9" t="n">
        <v>335439511</v>
      </c>
      <c r="T42" s="9" t="n">
        <v>316713021</v>
      </c>
      <c r="U42" s="10" t="n">
        <f aca="false">IFERROR(T42-S42,"")</f>
        <v>-18726490</v>
      </c>
      <c r="V42" s="11" t="n">
        <f aca="false">IFERROR((T42-S42)/S42,"")</f>
        <v>-0.0558267269832742</v>
      </c>
      <c r="W42" s="9" t="n">
        <v>60654</v>
      </c>
      <c r="X42" s="9" t="n">
        <v>55941</v>
      </c>
      <c r="Y42" s="10" t="n">
        <f aca="false">IFERROR(X42-W42,"")</f>
        <v>-4713</v>
      </c>
      <c r="Z42" s="11" t="n">
        <f aca="false">IFERROR((X42-W42)/W42,"")</f>
        <v>-0.0777030368978138</v>
      </c>
      <c r="AA42" s="9" t="n">
        <v>5530</v>
      </c>
      <c r="AB42" s="9" t="n">
        <v>5662</v>
      </c>
      <c r="AC42" s="10" t="n">
        <f aca="false">IFERROR(AB42-AA42,"")</f>
        <v>132</v>
      </c>
      <c r="AD42" s="11" t="n">
        <f aca="false">IFERROR((AB42-AA42)/AA42,"")</f>
        <v>0.023869801084991</v>
      </c>
      <c r="AE42" s="9" t="n">
        <v>83859877.75</v>
      </c>
      <c r="AF42" s="9" t="n">
        <v>79178255.25</v>
      </c>
      <c r="AG42" s="10" t="n">
        <f aca="false">IFERROR(AF42-AE42,"")</f>
        <v>-4681622.5</v>
      </c>
      <c r="AH42" s="11" t="n">
        <f aca="false">IFERROR((AF42-AE42)/AE42,"")</f>
        <v>-0.0558267269832742</v>
      </c>
    </row>
    <row r="43" customFormat="false" ht="15" hidden="false" customHeight="true" outlineLevel="0" collapsed="false">
      <c r="A43" s="12" t="s">
        <v>93</v>
      </c>
      <c r="B43" s="13" t="s">
        <v>94</v>
      </c>
      <c r="C43" s="14" t="n">
        <v>56960</v>
      </c>
      <c r="D43" s="14" t="n">
        <v>57120</v>
      </c>
      <c r="E43" s="15" t="n">
        <f aca="false">IFERROR(D43-C43,"")</f>
        <v>160</v>
      </c>
      <c r="F43" s="16" t="n">
        <f aca="false">IFERROR((D43-C43)/C43,"")</f>
        <v>0.00280898876404494</v>
      </c>
      <c r="G43" s="14" t="n">
        <v>135734416</v>
      </c>
      <c r="H43" s="14" t="n">
        <v>136071400</v>
      </c>
      <c r="I43" s="15" t="n">
        <f aca="false">IFERROR(H43-G43,"")</f>
        <v>336984</v>
      </c>
      <c r="J43" s="16" t="n">
        <f aca="false">IFERROR((H43-G43)/G43,"")</f>
        <v>0.00248267174921945</v>
      </c>
      <c r="K43" s="14" t="n">
        <v>2383</v>
      </c>
      <c r="L43" s="14" t="n">
        <v>2382</v>
      </c>
      <c r="M43" s="15" t="n">
        <f aca="false">IFERROR(L43-K43,"")</f>
        <v>-1</v>
      </c>
      <c r="N43" s="16" t="n">
        <f aca="false">IFERROR((L43-K43)/K43,"")</f>
        <v>-0.000419639110365086</v>
      </c>
      <c r="O43" s="14" t="n">
        <v>4856</v>
      </c>
      <c r="P43" s="14" t="n">
        <v>3580</v>
      </c>
      <c r="Q43" s="15" t="n">
        <f aca="false">IFERROR(P43-O43,"")</f>
        <v>-1276</v>
      </c>
      <c r="R43" s="16" t="n">
        <f aca="false">IFERROR((P43-O43)/O43,"")</f>
        <v>-0.262767710049423</v>
      </c>
      <c r="S43" s="14" t="n">
        <v>254705210</v>
      </c>
      <c r="T43" s="14" t="n">
        <v>213065806</v>
      </c>
      <c r="U43" s="15" t="n">
        <f aca="false">IFERROR(T43-S43,"")</f>
        <v>-41639404</v>
      </c>
      <c r="V43" s="16" t="n">
        <f aca="false">IFERROR((T43-S43)/S43,"")</f>
        <v>-0.163480770573951</v>
      </c>
      <c r="W43" s="14" t="n">
        <v>42058</v>
      </c>
      <c r="X43" s="14" t="n">
        <v>33987</v>
      </c>
      <c r="Y43" s="15" t="n">
        <f aca="false">IFERROR(X43-W43,"")</f>
        <v>-8071</v>
      </c>
      <c r="Z43" s="16" t="n">
        <f aca="false">IFERROR((X43-W43)/W43,"")</f>
        <v>-0.191901659612916</v>
      </c>
      <c r="AA43" s="14" t="n">
        <v>6056</v>
      </c>
      <c r="AB43" s="14" t="n">
        <v>6269</v>
      </c>
      <c r="AC43" s="15" t="n">
        <f aca="false">IFERROR(AB43-AA43,"")</f>
        <v>213</v>
      </c>
      <c r="AD43" s="16" t="n">
        <f aca="false">IFERROR((AB43-AA43)/AA43,"")</f>
        <v>0.0351717305151916</v>
      </c>
      <c r="AE43" s="14" t="n">
        <v>63676302.5</v>
      </c>
      <c r="AF43" s="14" t="n">
        <v>53266451.5</v>
      </c>
      <c r="AG43" s="15" t="n">
        <f aca="false">IFERROR(AF43-AE43,"")</f>
        <v>-10409851</v>
      </c>
      <c r="AH43" s="16" t="n">
        <f aca="false">IFERROR((AF43-AE43)/AE43,"")</f>
        <v>-0.163480770573951</v>
      </c>
    </row>
    <row r="44" customFormat="false" ht="15" hidden="false" customHeight="true" outlineLevel="0" collapsed="false">
      <c r="A44" s="7" t="s">
        <v>95</v>
      </c>
      <c r="B44" s="8" t="s">
        <v>96</v>
      </c>
      <c r="C44" s="9" t="n">
        <v>466244</v>
      </c>
      <c r="D44" s="9" t="n">
        <v>467225</v>
      </c>
      <c r="E44" s="10" t="n">
        <f aca="false">IFERROR(D44-C44,"")</f>
        <v>981</v>
      </c>
      <c r="F44" s="11" t="n">
        <f aca="false">IFERROR((D44-C44)/C44,"")</f>
        <v>0.00210404852394883</v>
      </c>
      <c r="G44" s="9" t="n">
        <v>1648046487</v>
      </c>
      <c r="H44" s="9" t="n">
        <v>1669741475</v>
      </c>
      <c r="I44" s="10" t="n">
        <f aca="false">IFERROR(H44-G44,"")</f>
        <v>21694988</v>
      </c>
      <c r="J44" s="11" t="n">
        <f aca="false">IFERROR((H44-G44)/G44,"")</f>
        <v>0.0131640631324012</v>
      </c>
      <c r="K44" s="9" t="n">
        <v>3534.72964156107</v>
      </c>
      <c r="L44" s="9" t="n">
        <v>3573.74171972818</v>
      </c>
      <c r="M44" s="10" t="n">
        <f aca="false">IFERROR(L44-K44,"")</f>
        <v>39.0120781671103</v>
      </c>
      <c r="N44" s="11" t="n">
        <f aca="false">IFERROR((L44-K44)/K44,"")</f>
        <v>0.0110367926611443</v>
      </c>
      <c r="O44" s="9" t="n">
        <v>110368</v>
      </c>
      <c r="P44" s="9" t="n">
        <v>98717</v>
      </c>
      <c r="Q44" s="10" t="n">
        <f aca="false">IFERROR(P44-O44,"")</f>
        <v>-11651</v>
      </c>
      <c r="R44" s="11" t="n">
        <f aca="false">IFERROR((P44-O44)/O44,"")</f>
        <v>-0.105565018846042</v>
      </c>
      <c r="S44" s="9" t="n">
        <v>14993321060</v>
      </c>
      <c r="T44" s="9" t="n">
        <v>14730222018</v>
      </c>
      <c r="U44" s="10" t="n">
        <f aca="false">IFERROR(T44-S44,"")</f>
        <v>-263099042</v>
      </c>
      <c r="V44" s="11" t="n">
        <f aca="false">IFERROR((T44-S44)/S44,"")</f>
        <v>-0.0175477494910657</v>
      </c>
      <c r="W44" s="9" t="n">
        <v>1625212</v>
      </c>
      <c r="X44" s="9" t="n">
        <v>1477105</v>
      </c>
      <c r="Y44" s="10" t="n">
        <f aca="false">IFERROR(X44-W44,"")</f>
        <v>-148107</v>
      </c>
      <c r="Z44" s="11" t="n">
        <f aca="false">IFERROR((X44-W44)/W44,"")</f>
        <v>-0.0911308801559427</v>
      </c>
      <c r="AA44" s="9" t="n">
        <v>9225</v>
      </c>
      <c r="AB44" s="9" t="n">
        <v>9972</v>
      </c>
      <c r="AC44" s="10" t="n">
        <f aca="false">IFERROR(AB44-AA44,"")</f>
        <v>747</v>
      </c>
      <c r="AD44" s="11" t="n">
        <f aca="false">IFERROR((AB44-AA44)/AA44,"")</f>
        <v>0.0809756097560976</v>
      </c>
      <c r="AE44" s="9" t="n">
        <v>3748330265</v>
      </c>
      <c r="AF44" s="9" t="n">
        <v>3682555504.5</v>
      </c>
      <c r="AG44" s="10" t="n">
        <f aca="false">IFERROR(AF44-AE44,"")</f>
        <v>-65774760.5</v>
      </c>
      <c r="AH44" s="11" t="n">
        <f aca="false">IFERROR((AF44-AE44)/AE44,"")</f>
        <v>-0.0175477494910657</v>
      </c>
    </row>
    <row r="45" customFormat="false" ht="15" hidden="false" customHeight="true" outlineLevel="0" collapsed="false">
      <c r="A45" s="12" t="s">
        <v>97</v>
      </c>
      <c r="B45" s="13" t="s">
        <v>98</v>
      </c>
      <c r="C45" s="14" t="n">
        <v>77950</v>
      </c>
      <c r="D45" s="14" t="n">
        <v>79062</v>
      </c>
      <c r="E45" s="15" t="n">
        <f aca="false">IFERROR(D45-C45,"")</f>
        <v>1112</v>
      </c>
      <c r="F45" s="16" t="n">
        <f aca="false">IFERROR((D45-C45)/C45,"")</f>
        <v>0.014265554842848</v>
      </c>
      <c r="G45" s="14" t="n">
        <v>213713840</v>
      </c>
      <c r="H45" s="14" t="n">
        <v>219369906</v>
      </c>
      <c r="I45" s="15" t="n">
        <f aca="false">IFERROR(H45-G45,"")</f>
        <v>5656066</v>
      </c>
      <c r="J45" s="16" t="n">
        <f aca="false">IFERROR((H45-G45)/G45,"")</f>
        <v>0.0264656046608867</v>
      </c>
      <c r="K45" s="14" t="n">
        <v>2742</v>
      </c>
      <c r="L45" s="14" t="n">
        <v>2775</v>
      </c>
      <c r="M45" s="15" t="n">
        <f aca="false">IFERROR(L45-K45,"")</f>
        <v>33</v>
      </c>
      <c r="N45" s="16" t="n">
        <f aca="false">IFERROR((L45-K45)/K45,"")</f>
        <v>0.012035010940919</v>
      </c>
      <c r="O45" s="14" t="n">
        <v>29468</v>
      </c>
      <c r="P45" s="14" t="n">
        <v>27352</v>
      </c>
      <c r="Q45" s="15" t="n">
        <f aca="false">IFERROR(P45-O45,"")</f>
        <v>-2116</v>
      </c>
      <c r="R45" s="16" t="n">
        <f aca="false">IFERROR((P45-O45)/O45,"")</f>
        <v>-0.0718067055789331</v>
      </c>
      <c r="S45" s="14" t="n">
        <v>1828268772</v>
      </c>
      <c r="T45" s="14" t="n">
        <v>1866272848</v>
      </c>
      <c r="U45" s="15" t="n">
        <f aca="false">IFERROR(T45-S45,"")</f>
        <v>38004076</v>
      </c>
      <c r="V45" s="16" t="n">
        <f aca="false">IFERROR((T45-S45)/S45,"")</f>
        <v>0.0207869196159962</v>
      </c>
      <c r="W45" s="14" t="n">
        <v>264860</v>
      </c>
      <c r="X45" s="14" t="n">
        <v>252094</v>
      </c>
      <c r="Y45" s="15" t="n">
        <f aca="false">IFERROR(X45-W45,"")</f>
        <v>-12766</v>
      </c>
      <c r="Z45" s="16" t="n">
        <f aca="false">IFERROR((X45-W45)/W45,"")</f>
        <v>-0.048199048553953</v>
      </c>
      <c r="AA45" s="14" t="n">
        <v>6903</v>
      </c>
      <c r="AB45" s="14" t="n">
        <v>7403</v>
      </c>
      <c r="AC45" s="15" t="n">
        <f aca="false">IFERROR(AB45-AA45,"")</f>
        <v>500</v>
      </c>
      <c r="AD45" s="16" t="n">
        <f aca="false">IFERROR((AB45-AA45)/AA45,"")</f>
        <v>0.0724322758221063</v>
      </c>
      <c r="AE45" s="14" t="n">
        <v>457067193</v>
      </c>
      <c r="AF45" s="14" t="n">
        <v>466568212</v>
      </c>
      <c r="AG45" s="15" t="n">
        <f aca="false">IFERROR(AF45-AE45,"")</f>
        <v>9501019</v>
      </c>
      <c r="AH45" s="16" t="n">
        <f aca="false">IFERROR((AF45-AE45)/AE45,"")</f>
        <v>0.0207869196159962</v>
      </c>
    </row>
    <row r="46" customFormat="false" ht="15" hidden="false" customHeight="true" outlineLevel="0" collapsed="false">
      <c r="A46" s="17" t="s">
        <v>99</v>
      </c>
      <c r="B46" s="18" t="s">
        <v>100</v>
      </c>
      <c r="C46" s="19" t="n">
        <f aca="false">SUM(C4:C45)</f>
        <v>4562116</v>
      </c>
      <c r="D46" s="19" t="n">
        <f aca="false">SUM(D4:D45)</f>
        <v>4583267</v>
      </c>
      <c r="E46" s="20" t="n">
        <f aca="false">IFERROR(D46-C46,"")</f>
        <v>21151</v>
      </c>
      <c r="F46" s="21" t="n">
        <f aca="false">IFERROR((D46-C46)/C46,"")</f>
        <v>0.00463622582152668</v>
      </c>
      <c r="G46" s="19" t="n">
        <f aca="false">SUM(G4:G45)</f>
        <v>12800573739</v>
      </c>
      <c r="H46" s="19" t="n">
        <f aca="false">SUM(H4:H45)</f>
        <v>12919846140</v>
      </c>
      <c r="I46" s="20" t="n">
        <f aca="false">IFERROR(H46-G46,"")</f>
        <v>119272401</v>
      </c>
      <c r="J46" s="21" t="n">
        <f aca="false">IFERROR((H46-G46)/G46,"")</f>
        <v>0.00931773867577577</v>
      </c>
      <c r="K46" s="19" t="n">
        <f aca="false">IFERROR(G46/C46,"")</f>
        <v>2805.84135497651</v>
      </c>
      <c r="L46" s="19" t="n">
        <f aca="false">IFERROR(H46/D46,"")</f>
        <v>2818.91631886163</v>
      </c>
      <c r="M46" s="20" t="n">
        <f aca="false">IFERROR(L46-K46,"")</f>
        <v>13.0749638851266</v>
      </c>
      <c r="N46" s="21" t="n">
        <f aca="false">IFERROR((L46-K46)/K46,"")</f>
        <v>0.00465990846629179</v>
      </c>
      <c r="O46" s="19" t="n">
        <f aca="false">SUM(O4:O45)</f>
        <v>590403</v>
      </c>
      <c r="P46" s="19" t="n">
        <f aca="false">SUM(P4:P45)</f>
        <v>536155</v>
      </c>
      <c r="Q46" s="20" t="n">
        <f aca="false">IFERROR(P46-O46,"")</f>
        <v>-54248</v>
      </c>
      <c r="R46" s="21" t="n">
        <f aca="false">IFERROR((P46-O46)/O46,"")</f>
        <v>-0.0918830019495158</v>
      </c>
      <c r="S46" s="19" t="n">
        <f aca="false">SUM(S4:S45)</f>
        <v>44288490507</v>
      </c>
      <c r="T46" s="19" t="n">
        <f aca="false">SUM(T4:T45)</f>
        <v>42850723661</v>
      </c>
      <c r="U46" s="20" t="n">
        <f aca="false">IFERROR(T46-S46,"")</f>
        <v>-1437766846</v>
      </c>
      <c r="V46" s="21" t="n">
        <f aca="false">IFERROR((T46-S46)/S46,"")</f>
        <v>-0.0324636678636124</v>
      </c>
      <c r="W46" s="19" t="n">
        <f aca="false">SUM(W4:W45)</f>
        <v>6196547</v>
      </c>
      <c r="X46" s="19" t="n">
        <f aca="false">SUM(X4:X45)</f>
        <v>5678396</v>
      </c>
      <c r="Y46" s="20" t="n">
        <f aca="false">IFERROR(X46-W46,"")</f>
        <v>-518151</v>
      </c>
      <c r="Z46" s="21" t="n">
        <f aca="false">IFERROR((X46-W46)/W46,"")</f>
        <v>-0.0836193124977508</v>
      </c>
      <c r="AA46" s="19" t="n">
        <f aca="false">IFERROR(S46/W46,"")</f>
        <v>7147.28549739072</v>
      </c>
      <c r="AB46" s="19" t="n">
        <f aca="false">IFERROR(T46/X46,"")</f>
        <v>7546.27251445655</v>
      </c>
      <c r="AC46" s="20" t="n">
        <f aca="false">IFERROR(AB46-AA46,"")</f>
        <v>398.987017065823</v>
      </c>
      <c r="AD46" s="21" t="n">
        <f aca="false">IFERROR((AB46-AA46)/AA46,"")</f>
        <v>0.0558235734687641</v>
      </c>
      <c r="AE46" s="19" t="n">
        <f aca="false">SUM(AE4:AE45)</f>
        <v>11072122626.75</v>
      </c>
      <c r="AF46" s="19" t="n">
        <f aca="false">SUM(AF4:AF45)</f>
        <v>10712680915.25</v>
      </c>
      <c r="AG46" s="20" t="n">
        <f aca="false">IFERROR(AF46-AE46,"")</f>
        <v>-359441711.5</v>
      </c>
      <c r="AH46" s="21" t="n">
        <f aca="false">IFERROR((AF46-AE46)/AE46,"")</f>
        <v>-0.0324636678636124</v>
      </c>
    </row>
  </sheetData>
  <autoFilter ref="A3:AH45"/>
  <mergeCells count="11">
    <mergeCell ref="A1:AH1"/>
    <mergeCell ref="A2:A3"/>
    <mergeCell ref="B2:B3"/>
    <mergeCell ref="C2:F2"/>
    <mergeCell ref="G2:J2"/>
    <mergeCell ref="K2:N2"/>
    <mergeCell ref="O2:R2"/>
    <mergeCell ref="S2:V2"/>
    <mergeCell ref="W2:Z2"/>
    <mergeCell ref="AA2:AD2"/>
    <mergeCell ref="AE2:AH2"/>
  </mergeCells>
  <conditionalFormatting sqref="F4:F45">
    <cfRule type="colorScale" priority="2">
      <colorScale>
        <cfvo type="min" val="0"/>
        <cfvo type="num" val="0"/>
        <cfvo type="max" val="0"/>
        <color rgb="FFF8696B"/>
        <color rgb="FFFFEB84"/>
        <color rgb="FF63BE7B"/>
      </colorScale>
    </cfRule>
  </conditionalFormatting>
  <conditionalFormatting sqref="J4:J45">
    <cfRule type="colorScale" priority="3">
      <colorScale>
        <cfvo type="min" val="0"/>
        <cfvo type="num" val="0"/>
        <cfvo type="max" val="0"/>
        <color rgb="FFF8696B"/>
        <color rgb="FFFFEB84"/>
        <color rgb="FF63BE7B"/>
      </colorScale>
    </cfRule>
  </conditionalFormatting>
  <conditionalFormatting sqref="N4:N45">
    <cfRule type="colorScale" priority="4">
      <colorScale>
        <cfvo type="min" val="0"/>
        <cfvo type="num" val="0"/>
        <cfvo type="max" val="0"/>
        <color rgb="FFF8696B"/>
        <color rgb="FFFFEB84"/>
        <color rgb="FF63BE7B"/>
      </colorScale>
    </cfRule>
  </conditionalFormatting>
  <conditionalFormatting sqref="R4:R45">
    <cfRule type="colorScale" priority="5">
      <colorScale>
        <cfvo type="min" val="0"/>
        <cfvo type="num" val="0"/>
        <cfvo type="max" val="0"/>
        <color rgb="FFF8696B"/>
        <color rgb="FFFFEB84"/>
        <color rgb="FF63BE7B"/>
      </colorScale>
    </cfRule>
  </conditionalFormatting>
  <conditionalFormatting sqref="V4:V45">
    <cfRule type="colorScale" priority="6">
      <colorScale>
        <cfvo type="min" val="0"/>
        <cfvo type="num" val="0"/>
        <cfvo type="max" val="0"/>
        <color rgb="FFF8696B"/>
        <color rgb="FFFFEB84"/>
        <color rgb="FF63BE7B"/>
      </colorScale>
    </cfRule>
  </conditionalFormatting>
  <conditionalFormatting sqref="Z4:Z45">
    <cfRule type="colorScale" priority="7">
      <colorScale>
        <cfvo type="min" val="0"/>
        <cfvo type="num" val="0"/>
        <cfvo type="max" val="0"/>
        <color rgb="FFF8696B"/>
        <color rgb="FFFFEB84"/>
        <color rgb="FF63BE7B"/>
      </colorScale>
    </cfRule>
  </conditionalFormatting>
  <conditionalFormatting sqref="AD4:AD45">
    <cfRule type="colorScale" priority="8">
      <colorScale>
        <cfvo type="min" val="0"/>
        <cfvo type="num" val="0"/>
        <cfvo type="max" val="0"/>
        <color rgb="FFF8696B"/>
        <color rgb="FFFFEB84"/>
        <color rgb="FF63BE7B"/>
      </colorScale>
    </cfRule>
  </conditionalFormatting>
  <conditionalFormatting sqref="AH4:AH45">
    <cfRule type="colorScale" priority="9">
      <colorScale>
        <cfvo type="min" val="0"/>
        <cfvo type="num" val="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4" min="2" style="1" width="18"/>
    <col collapsed="false" customWidth="true" hidden="false" outlineLevel="0" max="5" min="5" style="1" width="10"/>
    <col collapsed="false" customWidth="true" hidden="false" outlineLevel="0" max="6" min="6" style="1" width="48"/>
  </cols>
  <sheetData>
    <row r="1" customFormat="false" ht="25.5" hidden="false" customHeight="true" outlineLevel="0" collapsed="false">
      <c r="A1" s="2" t="s">
        <v>101</v>
      </c>
      <c r="B1" s="2"/>
      <c r="C1" s="2"/>
      <c r="D1" s="2"/>
      <c r="E1" s="2"/>
      <c r="F1" s="2"/>
    </row>
    <row r="2" customFormat="false" ht="25.5" hidden="false" customHeight="true" outlineLevel="0" collapsed="false">
      <c r="A2" s="22" t="s">
        <v>102</v>
      </c>
      <c r="B2" s="22" t="s">
        <v>103</v>
      </c>
      <c r="C2" s="22" t="s">
        <v>104</v>
      </c>
      <c r="D2" s="22" t="s">
        <v>105</v>
      </c>
      <c r="E2" s="22" t="s">
        <v>106</v>
      </c>
      <c r="F2" s="22" t="s">
        <v>107</v>
      </c>
    </row>
    <row r="3" customFormat="false" ht="15" hidden="false" customHeight="true" outlineLevel="0" collapsed="false">
      <c r="A3" s="23" t="s">
        <v>3</v>
      </c>
      <c r="B3" s="9" t="n">
        <v>4562116</v>
      </c>
      <c r="C3" s="9" t="n">
        <v>4583267</v>
      </c>
      <c r="D3" s="10" t="n">
        <f aca="false">C3-B3</f>
        <v>21151</v>
      </c>
      <c r="E3" s="24" t="n">
        <f aca="false">IFERROR((C3-B3)/B3,"")</f>
        <v>0.00463622582152668</v>
      </c>
      <c r="F3" s="25" t="s">
        <v>108</v>
      </c>
    </row>
    <row r="4" customFormat="false" ht="15" hidden="false" customHeight="true" outlineLevel="0" collapsed="false">
      <c r="A4" s="26" t="s">
        <v>4</v>
      </c>
      <c r="B4" s="14" t="n">
        <v>12800573739</v>
      </c>
      <c r="C4" s="14" t="n">
        <v>12919846140</v>
      </c>
      <c r="D4" s="15" t="n">
        <f aca="false">C4-B4</f>
        <v>119272401</v>
      </c>
      <c r="E4" s="27" t="n">
        <f aca="false">IFERROR((C4-B4)/B4,"")</f>
        <v>0.00931773867577577</v>
      </c>
      <c r="F4" s="28" t="s">
        <v>109</v>
      </c>
    </row>
    <row r="5" customFormat="false" ht="15" hidden="false" customHeight="true" outlineLevel="0" collapsed="false">
      <c r="A5" s="23" t="s">
        <v>5</v>
      </c>
      <c r="B5" s="9" t="n">
        <v>2805.84135497651</v>
      </c>
      <c r="C5" s="9" t="n">
        <v>2818.91631886163</v>
      </c>
      <c r="D5" s="10" t="n">
        <f aca="false">C5-B5</f>
        <v>13.0749638851198</v>
      </c>
      <c r="E5" s="24" t="n">
        <f aca="false">IFERROR((C5-B5)/B5,"")</f>
        <v>0.00465990846628935</v>
      </c>
      <c r="F5" s="25" t="s">
        <v>110</v>
      </c>
    </row>
    <row r="6" customFormat="false" ht="15" hidden="false" customHeight="true" outlineLevel="0" collapsed="false">
      <c r="A6" s="26" t="s">
        <v>6</v>
      </c>
      <c r="B6" s="14" t="n">
        <v>590403</v>
      </c>
      <c r="C6" s="14" t="n">
        <v>536155</v>
      </c>
      <c r="D6" s="15" t="n">
        <f aca="false">C6-B6</f>
        <v>-54248</v>
      </c>
      <c r="E6" s="27" t="n">
        <f aca="false">IFERROR((C6-B6)/B6,"")</f>
        <v>-0.0918830019495158</v>
      </c>
      <c r="F6" s="28" t="s">
        <v>111</v>
      </c>
    </row>
    <row r="7" customFormat="false" ht="15" hidden="false" customHeight="true" outlineLevel="0" collapsed="false">
      <c r="A7" s="23" t="s">
        <v>7</v>
      </c>
      <c r="B7" s="9" t="n">
        <v>44288490507</v>
      </c>
      <c r="C7" s="9" t="n">
        <v>42850723661</v>
      </c>
      <c r="D7" s="10" t="n">
        <f aca="false">C7-B7</f>
        <v>-1437766846</v>
      </c>
      <c r="E7" s="24" t="n">
        <f aca="false">IFERROR((C7-B7)/B7,"")</f>
        <v>-0.0324636678636124</v>
      </c>
      <c r="F7" s="25" t="s">
        <v>112</v>
      </c>
    </row>
    <row r="8" customFormat="false" ht="15" hidden="false" customHeight="true" outlineLevel="0" collapsed="false">
      <c r="A8" s="26" t="s">
        <v>8</v>
      </c>
      <c r="B8" s="14" t="n">
        <v>6196547</v>
      </c>
      <c r="C8" s="14" t="n">
        <v>5678396</v>
      </c>
      <c r="D8" s="15" t="n">
        <f aca="false">C8-B8</f>
        <v>-518151</v>
      </c>
      <c r="E8" s="27" t="n">
        <f aca="false">IFERROR((C8-B8)/B8,"")</f>
        <v>-0.0836193124977508</v>
      </c>
      <c r="F8" s="28" t="s">
        <v>113</v>
      </c>
    </row>
    <row r="9" customFormat="false" ht="15" hidden="false" customHeight="true" outlineLevel="0" collapsed="false">
      <c r="A9" s="23" t="s">
        <v>9</v>
      </c>
      <c r="B9" s="9" t="n">
        <v>7147.28549739072</v>
      </c>
      <c r="C9" s="9" t="n">
        <v>7546.27251445655</v>
      </c>
      <c r="D9" s="10" t="n">
        <f aca="false">C9-B9</f>
        <v>398.987017065831</v>
      </c>
      <c r="E9" s="24" t="n">
        <f aca="false">IFERROR((C9-B9)/B9,"")</f>
        <v>0.0558235734687652</v>
      </c>
      <c r="F9" s="25" t="s">
        <v>114</v>
      </c>
    </row>
    <row r="10" customFormat="false" ht="15" hidden="false" customHeight="true" outlineLevel="0" collapsed="false">
      <c r="A10" s="26" t="s">
        <v>10</v>
      </c>
      <c r="B10" s="14" t="n">
        <v>11072122626.75</v>
      </c>
      <c r="C10" s="14" t="n">
        <v>10712680915.25</v>
      </c>
      <c r="D10" s="15" t="n">
        <f aca="false">C10-B10</f>
        <v>-359441711.5</v>
      </c>
      <c r="E10" s="27" t="n">
        <f aca="false">IFERROR((C10-B10)/B10,"")</f>
        <v>-0.0324636678636124</v>
      </c>
      <c r="F10" s="28" t="s">
        <v>115</v>
      </c>
    </row>
    <row r="13" customFormat="false" ht="15" hidden="false" customHeight="true" outlineLevel="0" collapsed="false">
      <c r="A13" s="29" t="s">
        <v>116</v>
      </c>
      <c r="B13" s="29"/>
      <c r="C13" s="29"/>
      <c r="D13" s="29"/>
      <c r="E13" s="29"/>
      <c r="F13" s="29"/>
    </row>
    <row r="14" customFormat="false" ht="15" hidden="false" customHeight="true" outlineLevel="0" collapsed="false">
      <c r="A14" s="30" t="s">
        <v>117</v>
      </c>
      <c r="B14" s="30"/>
      <c r="C14" s="30"/>
      <c r="D14" s="30"/>
      <c r="E14" s="30"/>
      <c r="F14" s="30"/>
    </row>
    <row r="15" customFormat="false" ht="15" hidden="false" customHeight="true" outlineLevel="0" collapsed="false">
      <c r="A15" s="6" t="s">
        <v>1</v>
      </c>
      <c r="B15" s="6" t="s">
        <v>118</v>
      </c>
      <c r="C15" s="6" t="s">
        <v>11</v>
      </c>
      <c r="D15" s="6" t="s">
        <v>12</v>
      </c>
      <c r="E15" s="6" t="s">
        <v>13</v>
      </c>
      <c r="F15" s="6" t="s">
        <v>14</v>
      </c>
    </row>
    <row r="16" customFormat="false" ht="15" hidden="false" customHeight="true" outlineLevel="0" collapsed="false">
      <c r="A16" s="7" t="s">
        <v>85</v>
      </c>
      <c r="B16" s="8" t="s">
        <v>86</v>
      </c>
      <c r="C16" s="9" t="n">
        <v>45137</v>
      </c>
      <c r="D16" s="9" t="n">
        <v>43127</v>
      </c>
      <c r="E16" s="10" t="n">
        <v>-2010</v>
      </c>
      <c r="F16" s="24" t="n">
        <v>-0.0445310942242506</v>
      </c>
    </row>
    <row r="17" customFormat="false" ht="15" hidden="false" customHeight="true" outlineLevel="0" collapsed="false">
      <c r="A17" s="7" t="s">
        <v>75</v>
      </c>
      <c r="B17" s="8" t="s">
        <v>76</v>
      </c>
      <c r="C17" s="9" t="n">
        <v>48094</v>
      </c>
      <c r="D17" s="9" t="n">
        <v>45921</v>
      </c>
      <c r="E17" s="10" t="n">
        <v>-2173</v>
      </c>
      <c r="F17" s="24" t="n">
        <v>-0.0451823512288435</v>
      </c>
    </row>
    <row r="18" customFormat="false" ht="15" hidden="false" customHeight="true" outlineLevel="0" collapsed="false">
      <c r="A18" s="7" t="s">
        <v>61</v>
      </c>
      <c r="B18" s="8" t="s">
        <v>62</v>
      </c>
      <c r="C18" s="9" t="n">
        <v>118870</v>
      </c>
      <c r="D18" s="9" t="n">
        <v>113226</v>
      </c>
      <c r="E18" s="10" t="n">
        <v>-5644</v>
      </c>
      <c r="F18" s="24" t="n">
        <v>-0.0474804408177</v>
      </c>
    </row>
    <row r="19" customFormat="false" ht="15" hidden="false" customHeight="true" outlineLevel="0" collapsed="false">
      <c r="A19" s="7" t="s">
        <v>97</v>
      </c>
      <c r="B19" s="8" t="s">
        <v>98</v>
      </c>
      <c r="C19" s="9" t="n">
        <v>264860</v>
      </c>
      <c r="D19" s="9" t="n">
        <v>252094</v>
      </c>
      <c r="E19" s="10" t="n">
        <v>-12766</v>
      </c>
      <c r="F19" s="24" t="n">
        <v>-0.048199048553953</v>
      </c>
    </row>
    <row r="20" customFormat="false" ht="15" hidden="false" customHeight="true" outlineLevel="0" collapsed="false">
      <c r="A20" s="7" t="s">
        <v>67</v>
      </c>
      <c r="B20" s="8" t="s">
        <v>68</v>
      </c>
      <c r="C20" s="9" t="n">
        <v>82432</v>
      </c>
      <c r="D20" s="9" t="n">
        <v>78076</v>
      </c>
      <c r="E20" s="10" t="n">
        <v>-4356</v>
      </c>
      <c r="F20" s="24" t="n">
        <v>-0.0528435559006211</v>
      </c>
    </row>
    <row r="22" customFormat="false" ht="15" hidden="false" customHeight="true" outlineLevel="0" collapsed="false">
      <c r="A22" s="30" t="s">
        <v>119</v>
      </c>
      <c r="B22" s="30"/>
      <c r="C22" s="30"/>
      <c r="D22" s="30"/>
      <c r="E22" s="30"/>
      <c r="F22" s="30"/>
    </row>
    <row r="23" customFormat="false" ht="15" hidden="false" customHeight="true" outlineLevel="0" collapsed="false">
      <c r="A23" s="6" t="s">
        <v>1</v>
      </c>
      <c r="B23" s="6" t="s">
        <v>118</v>
      </c>
      <c r="C23" s="6" t="s">
        <v>11</v>
      </c>
      <c r="D23" s="6" t="s">
        <v>12</v>
      </c>
      <c r="E23" s="6" t="s">
        <v>13</v>
      </c>
      <c r="F23" s="6" t="s">
        <v>14</v>
      </c>
    </row>
    <row r="24" customFormat="false" ht="15" hidden="false" customHeight="true" outlineLevel="0" collapsed="false">
      <c r="A24" s="7" t="s">
        <v>33</v>
      </c>
      <c r="B24" s="8" t="s">
        <v>34</v>
      </c>
      <c r="C24" s="9" t="n">
        <v>82837</v>
      </c>
      <c r="D24" s="9" t="n">
        <v>49822</v>
      </c>
      <c r="E24" s="10" t="n">
        <v>-33015</v>
      </c>
      <c r="F24" s="24" t="n">
        <v>-0.39855378635151</v>
      </c>
    </row>
    <row r="25" customFormat="false" ht="15" hidden="false" customHeight="true" outlineLevel="0" collapsed="false">
      <c r="A25" s="7" t="s">
        <v>93</v>
      </c>
      <c r="B25" s="8" t="s">
        <v>94</v>
      </c>
      <c r="C25" s="9" t="n">
        <v>42058</v>
      </c>
      <c r="D25" s="9" t="n">
        <v>33987</v>
      </c>
      <c r="E25" s="10" t="n">
        <v>-8071</v>
      </c>
      <c r="F25" s="24" t="n">
        <v>-0.191901659612916</v>
      </c>
    </row>
    <row r="26" customFormat="false" ht="15" hidden="false" customHeight="true" outlineLevel="0" collapsed="false">
      <c r="A26" s="7" t="s">
        <v>59</v>
      </c>
      <c r="B26" s="8" t="s">
        <v>60</v>
      </c>
      <c r="C26" s="9" t="n">
        <v>41365</v>
      </c>
      <c r="D26" s="9" t="n">
        <v>35652</v>
      </c>
      <c r="E26" s="10" t="n">
        <v>-5713</v>
      </c>
      <c r="F26" s="24" t="n">
        <v>-0.138111930375922</v>
      </c>
    </row>
    <row r="27" customFormat="false" ht="15" hidden="false" customHeight="true" outlineLevel="0" collapsed="false">
      <c r="A27" s="7" t="s">
        <v>35</v>
      </c>
      <c r="B27" s="8" t="s">
        <v>36</v>
      </c>
      <c r="C27" s="9" t="n">
        <v>46002</v>
      </c>
      <c r="D27" s="9" t="n">
        <v>39772</v>
      </c>
      <c r="E27" s="10" t="n">
        <v>-6230</v>
      </c>
      <c r="F27" s="24" t="n">
        <v>-0.135428894395896</v>
      </c>
    </row>
    <row r="28" customFormat="false" ht="15" hidden="false" customHeight="true" outlineLevel="0" collapsed="false">
      <c r="A28" s="7" t="s">
        <v>81</v>
      </c>
      <c r="B28" s="8" t="s">
        <v>82</v>
      </c>
      <c r="C28" s="9" t="n">
        <v>45383</v>
      </c>
      <c r="D28" s="9" t="n">
        <v>39637</v>
      </c>
      <c r="E28" s="10" t="n">
        <v>-5746</v>
      </c>
      <c r="F28" s="24" t="n">
        <v>-0.126611286164423</v>
      </c>
    </row>
    <row r="30" customFormat="false" ht="15" hidden="false" customHeight="true" outlineLevel="0" collapsed="false">
      <c r="A30" s="30" t="s">
        <v>120</v>
      </c>
      <c r="B30" s="30"/>
      <c r="C30" s="30"/>
      <c r="D30" s="30"/>
      <c r="E30" s="30"/>
      <c r="F30" s="30"/>
    </row>
    <row r="31" customFormat="false" ht="15" hidden="false" customHeight="true" outlineLevel="0" collapsed="false">
      <c r="A31" s="6" t="s">
        <v>1</v>
      </c>
      <c r="B31" s="6" t="s">
        <v>118</v>
      </c>
      <c r="C31" s="6" t="s">
        <v>11</v>
      </c>
      <c r="D31" s="6" t="s">
        <v>12</v>
      </c>
      <c r="E31" s="6" t="s">
        <v>13</v>
      </c>
      <c r="F31" s="6" t="s">
        <v>14</v>
      </c>
    </row>
    <row r="32" customFormat="false" ht="15" hidden="false" customHeight="true" outlineLevel="0" collapsed="false">
      <c r="A32" s="7" t="s">
        <v>37</v>
      </c>
      <c r="B32" s="8" t="s">
        <v>38</v>
      </c>
      <c r="C32" s="9" t="n">
        <v>8075</v>
      </c>
      <c r="D32" s="9" t="n">
        <v>8822</v>
      </c>
      <c r="E32" s="10" t="n">
        <v>747</v>
      </c>
      <c r="F32" s="24" t="n">
        <v>0.0925077399380805</v>
      </c>
    </row>
    <row r="33" customFormat="false" ht="15" hidden="false" customHeight="true" outlineLevel="0" collapsed="false">
      <c r="A33" s="7" t="s">
        <v>95</v>
      </c>
      <c r="B33" s="8" t="s">
        <v>96</v>
      </c>
      <c r="C33" s="9" t="n">
        <v>9225</v>
      </c>
      <c r="D33" s="9" t="n">
        <v>9972</v>
      </c>
      <c r="E33" s="10" t="n">
        <v>747</v>
      </c>
      <c r="F33" s="24" t="n">
        <v>0.0809756097560976</v>
      </c>
    </row>
    <row r="34" customFormat="false" ht="15" hidden="false" customHeight="true" outlineLevel="0" collapsed="false">
      <c r="A34" s="7" t="s">
        <v>29</v>
      </c>
      <c r="B34" s="8" t="s">
        <v>30</v>
      </c>
      <c r="C34" s="9" t="n">
        <v>6838</v>
      </c>
      <c r="D34" s="9" t="n">
        <v>7372</v>
      </c>
      <c r="E34" s="10" t="n">
        <v>534</v>
      </c>
      <c r="F34" s="24" t="n">
        <v>0.078093009651945</v>
      </c>
    </row>
    <row r="35" customFormat="false" ht="15" hidden="false" customHeight="true" outlineLevel="0" collapsed="false">
      <c r="A35" s="7" t="s">
        <v>77</v>
      </c>
      <c r="B35" s="8" t="s">
        <v>78</v>
      </c>
      <c r="C35" s="9" t="n">
        <v>7082</v>
      </c>
      <c r="D35" s="9" t="n">
        <v>7624</v>
      </c>
      <c r="E35" s="10" t="n">
        <v>542</v>
      </c>
      <c r="F35" s="24" t="n">
        <v>0.0765320530923468</v>
      </c>
    </row>
    <row r="36" customFormat="false" ht="15" hidden="false" customHeight="true" outlineLevel="0" collapsed="false">
      <c r="A36" s="7" t="s">
        <v>97</v>
      </c>
      <c r="B36" s="8" t="s">
        <v>98</v>
      </c>
      <c r="C36" s="9" t="n">
        <v>6903</v>
      </c>
      <c r="D36" s="9" t="n">
        <v>7403</v>
      </c>
      <c r="E36" s="10" t="n">
        <v>500</v>
      </c>
      <c r="F36" s="24" t="n">
        <v>0.0724322758221063</v>
      </c>
    </row>
    <row r="38" customFormat="false" ht="15" hidden="false" customHeight="true" outlineLevel="0" collapsed="false">
      <c r="A38" s="30" t="s">
        <v>121</v>
      </c>
      <c r="B38" s="30"/>
      <c r="C38" s="30"/>
      <c r="D38" s="30"/>
      <c r="E38" s="30"/>
      <c r="F38" s="30"/>
    </row>
    <row r="39" customFormat="false" ht="15" hidden="false" customHeight="true" outlineLevel="0" collapsed="false">
      <c r="A39" s="6" t="s">
        <v>1</v>
      </c>
      <c r="B39" s="6" t="s">
        <v>118</v>
      </c>
      <c r="C39" s="6" t="s">
        <v>11</v>
      </c>
      <c r="D39" s="6" t="s">
        <v>12</v>
      </c>
      <c r="E39" s="6" t="s">
        <v>13</v>
      </c>
      <c r="F39" s="6" t="s">
        <v>14</v>
      </c>
    </row>
    <row r="40" customFormat="false" ht="15" hidden="false" customHeight="true" outlineLevel="0" collapsed="false">
      <c r="A40" s="7" t="s">
        <v>81</v>
      </c>
      <c r="B40" s="8" t="s">
        <v>82</v>
      </c>
      <c r="C40" s="9" t="n">
        <v>81985</v>
      </c>
      <c r="D40" s="9" t="n">
        <v>81213</v>
      </c>
      <c r="E40" s="10" t="n">
        <v>-772</v>
      </c>
      <c r="F40" s="24" t="n">
        <v>-0.00941635665060682</v>
      </c>
    </row>
    <row r="41" customFormat="false" ht="15" hidden="false" customHeight="true" outlineLevel="0" collapsed="false">
      <c r="A41" s="7" t="s">
        <v>53</v>
      </c>
      <c r="B41" s="8" t="s">
        <v>54</v>
      </c>
      <c r="C41" s="9" t="n">
        <v>119692</v>
      </c>
      <c r="D41" s="9" t="n">
        <v>118813</v>
      </c>
      <c r="E41" s="10" t="n">
        <v>-879</v>
      </c>
      <c r="F41" s="24" t="n">
        <v>-0.00734384921297998</v>
      </c>
    </row>
    <row r="42" customFormat="false" ht="15" hidden="false" customHeight="true" outlineLevel="0" collapsed="false">
      <c r="A42" s="7" t="s">
        <v>63</v>
      </c>
      <c r="B42" s="8" t="s">
        <v>64</v>
      </c>
      <c r="C42" s="9" t="n">
        <v>57641</v>
      </c>
      <c r="D42" s="9" t="n">
        <v>57521</v>
      </c>
      <c r="E42" s="10" t="n">
        <v>-120</v>
      </c>
      <c r="F42" s="24" t="n">
        <v>-0.00208185145989834</v>
      </c>
    </row>
    <row r="43" customFormat="false" ht="15" hidden="false" customHeight="true" outlineLevel="0" collapsed="false">
      <c r="A43" s="7" t="s">
        <v>43</v>
      </c>
      <c r="B43" s="8" t="s">
        <v>44</v>
      </c>
      <c r="C43" s="9" t="n">
        <v>106294</v>
      </c>
      <c r="D43" s="9" t="n">
        <v>106078</v>
      </c>
      <c r="E43" s="10" t="n">
        <v>-216</v>
      </c>
      <c r="F43" s="24" t="n">
        <v>-0.00203209964814571</v>
      </c>
    </row>
    <row r="44" customFormat="false" ht="15" hidden="false" customHeight="true" outlineLevel="0" collapsed="false">
      <c r="A44" s="7" t="s">
        <v>35</v>
      </c>
      <c r="B44" s="8" t="s">
        <v>36</v>
      </c>
      <c r="C44" s="9" t="n">
        <v>66641</v>
      </c>
      <c r="D44" s="9" t="n">
        <v>66549</v>
      </c>
      <c r="E44" s="10" t="n">
        <v>-92</v>
      </c>
      <c r="F44" s="24" t="n">
        <v>-0.00138053150462928</v>
      </c>
    </row>
  </sheetData>
  <mergeCells count="6">
    <mergeCell ref="A1:F1"/>
    <mergeCell ref="A13:F13"/>
    <mergeCell ref="A14:F14"/>
    <mergeCell ref="A22:F22"/>
    <mergeCell ref="A30:F30"/>
    <mergeCell ref="A38:F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3" min="2" style="0" width="16"/>
    <col collapsed="false" customWidth="true" hidden="false" outlineLevel="0" max="18" min="4" style="0" width="11"/>
  </cols>
  <sheetData>
    <row r="1" customFormat="false" ht="27.75" hidden="false" customHeight="true" outlineLevel="0" collapsed="false">
      <c r="A1" s="31" t="s">
        <v>122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3" customFormat="false" ht="15" hidden="false" customHeight="false" outlineLevel="0" collapsed="false">
      <c r="A3" s="32" t="s">
        <v>123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5" customFormat="false" ht="15" hidden="false" customHeight="false" outlineLevel="0" collapsed="false">
      <c r="A5" s="22" t="s">
        <v>118</v>
      </c>
      <c r="B5" s="22" t="s">
        <v>11</v>
      </c>
      <c r="C5" s="22" t="s">
        <v>12</v>
      </c>
    </row>
    <row r="6" customFormat="false" ht="15" hidden="false" customHeight="false" outlineLevel="0" collapsed="false">
      <c r="A6" s="33" t="s">
        <v>96</v>
      </c>
      <c r="B6" s="34" t="n">
        <v>1625212</v>
      </c>
      <c r="C6" s="34" t="n">
        <v>1477105</v>
      </c>
    </row>
    <row r="7" customFormat="false" ht="15" hidden="false" customHeight="false" outlineLevel="0" collapsed="false">
      <c r="A7" s="35" t="s">
        <v>38</v>
      </c>
      <c r="B7" s="36" t="n">
        <v>318200</v>
      </c>
      <c r="C7" s="36" t="n">
        <v>298278</v>
      </c>
    </row>
    <row r="8" customFormat="false" ht="15" hidden="false" customHeight="false" outlineLevel="0" collapsed="false">
      <c r="A8" s="33" t="s">
        <v>84</v>
      </c>
      <c r="B8" s="34" t="n">
        <v>278027</v>
      </c>
      <c r="C8" s="34" t="n">
        <v>258714</v>
      </c>
    </row>
    <row r="9" customFormat="false" ht="15" hidden="false" customHeight="false" outlineLevel="0" collapsed="false">
      <c r="A9" s="35" t="s">
        <v>98</v>
      </c>
      <c r="B9" s="36" t="n">
        <v>264860</v>
      </c>
      <c r="C9" s="36" t="n">
        <v>252094</v>
      </c>
    </row>
    <row r="10" customFormat="false" ht="15" hidden="false" customHeight="false" outlineLevel="0" collapsed="false">
      <c r="A10" s="33" t="s">
        <v>30</v>
      </c>
      <c r="B10" s="34" t="n">
        <v>203970</v>
      </c>
      <c r="C10" s="34" t="n">
        <v>184898</v>
      </c>
    </row>
    <row r="11" customFormat="false" ht="15" hidden="false" customHeight="false" outlineLevel="0" collapsed="false">
      <c r="A11" s="35" t="s">
        <v>58</v>
      </c>
      <c r="B11" s="36" t="n">
        <v>196550</v>
      </c>
      <c r="C11" s="36" t="n">
        <v>184327</v>
      </c>
    </row>
    <row r="12" customFormat="false" ht="15" hidden="false" customHeight="false" outlineLevel="0" collapsed="false">
      <c r="A12" s="33" t="s">
        <v>72</v>
      </c>
      <c r="B12" s="34" t="n">
        <v>194795</v>
      </c>
      <c r="C12" s="34" t="n">
        <v>177984</v>
      </c>
    </row>
    <row r="13" customFormat="false" ht="15" hidden="false" customHeight="false" outlineLevel="0" collapsed="false">
      <c r="A13" s="35" t="s">
        <v>40</v>
      </c>
      <c r="B13" s="36" t="n">
        <v>184664</v>
      </c>
      <c r="C13" s="36" t="n">
        <v>173503</v>
      </c>
    </row>
    <row r="14" customFormat="false" ht="15" hidden="false" customHeight="false" outlineLevel="0" collapsed="false">
      <c r="A14" s="33" t="s">
        <v>20</v>
      </c>
      <c r="B14" s="34" t="n">
        <v>186964</v>
      </c>
      <c r="C14" s="34" t="n">
        <v>169610</v>
      </c>
    </row>
    <row r="15" customFormat="false" ht="15" hidden="false" customHeight="false" outlineLevel="0" collapsed="false">
      <c r="A15" s="35" t="s">
        <v>24</v>
      </c>
      <c r="B15" s="36" t="n">
        <v>172809</v>
      </c>
      <c r="C15" s="36" t="n">
        <v>163327</v>
      </c>
    </row>
    <row r="16" customFormat="false" ht="15" hidden="false" customHeight="false" outlineLevel="0" collapsed="false">
      <c r="A16" s="33" t="s">
        <v>78</v>
      </c>
      <c r="B16" s="34" t="n">
        <v>150149</v>
      </c>
      <c r="C16" s="34" t="n">
        <v>140131</v>
      </c>
    </row>
    <row r="17" customFormat="false" ht="15" hidden="false" customHeight="false" outlineLevel="0" collapsed="false">
      <c r="A17" s="35" t="s">
        <v>46</v>
      </c>
      <c r="B17" s="36" t="n">
        <v>150022</v>
      </c>
      <c r="C17" s="36" t="n">
        <v>136453</v>
      </c>
    </row>
    <row r="18" customFormat="false" ht="15" hidden="false" customHeight="false" outlineLevel="0" collapsed="false">
      <c r="A18" s="33" t="s">
        <v>66</v>
      </c>
      <c r="B18" s="34" t="n">
        <v>143165</v>
      </c>
      <c r="C18" s="34" t="n">
        <v>135447</v>
      </c>
    </row>
    <row r="19" customFormat="false" ht="15" hidden="false" customHeight="false" outlineLevel="0" collapsed="false">
      <c r="A19" s="35" t="s">
        <v>80</v>
      </c>
      <c r="B19" s="36" t="n">
        <v>131635</v>
      </c>
      <c r="C19" s="36" t="n">
        <v>124572</v>
      </c>
    </row>
    <row r="20" customFormat="false" ht="15" hidden="false" customHeight="false" outlineLevel="0" collapsed="false">
      <c r="A20" s="33" t="s">
        <v>22</v>
      </c>
      <c r="B20" s="34" t="n">
        <v>131785</v>
      </c>
      <c r="C20" s="34" t="n">
        <v>121391</v>
      </c>
    </row>
    <row r="26" customFormat="false" ht="15" hidden="false" customHeight="false" outlineLevel="0" collapsed="false">
      <c r="A26" s="32" t="s">
        <v>124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</row>
    <row r="28" customFormat="false" ht="15" hidden="false" customHeight="false" outlineLevel="0" collapsed="false">
      <c r="A28" s="22" t="s">
        <v>118</v>
      </c>
      <c r="B28" s="22" t="s">
        <v>11</v>
      </c>
      <c r="C28" s="22" t="s">
        <v>12</v>
      </c>
    </row>
    <row r="29" customFormat="false" ht="15" hidden="false" customHeight="false" outlineLevel="0" collapsed="false">
      <c r="A29" s="33" t="s">
        <v>96</v>
      </c>
      <c r="B29" s="34" t="n">
        <v>14993321060</v>
      </c>
      <c r="C29" s="34" t="n">
        <v>14730222018</v>
      </c>
    </row>
    <row r="30" customFormat="false" ht="15" hidden="false" customHeight="false" outlineLevel="0" collapsed="false">
      <c r="A30" s="35" t="s">
        <v>38</v>
      </c>
      <c r="B30" s="36" t="n">
        <v>2569326105</v>
      </c>
      <c r="C30" s="36" t="n">
        <v>2631520668</v>
      </c>
    </row>
    <row r="31" customFormat="false" ht="15" hidden="false" customHeight="false" outlineLevel="0" collapsed="false">
      <c r="A31" s="33" t="s">
        <v>84</v>
      </c>
      <c r="B31" s="34" t="n">
        <v>2160047549</v>
      </c>
      <c r="C31" s="34" t="n">
        <v>2100497508</v>
      </c>
    </row>
    <row r="32" customFormat="false" ht="15" hidden="false" customHeight="false" outlineLevel="0" collapsed="false">
      <c r="A32" s="35" t="s">
        <v>98</v>
      </c>
      <c r="B32" s="36" t="n">
        <v>1828268772</v>
      </c>
      <c r="C32" s="36" t="n">
        <v>1866272848</v>
      </c>
    </row>
    <row r="33" customFormat="false" ht="15" hidden="false" customHeight="false" outlineLevel="0" collapsed="false">
      <c r="A33" s="33" t="s">
        <v>30</v>
      </c>
      <c r="B33" s="34" t="n">
        <v>1394694970</v>
      </c>
      <c r="C33" s="34" t="n">
        <v>1363008353</v>
      </c>
    </row>
    <row r="34" customFormat="false" ht="15" hidden="false" customHeight="false" outlineLevel="0" collapsed="false">
      <c r="A34" s="35" t="s">
        <v>58</v>
      </c>
      <c r="B34" s="36" t="n">
        <v>1376618910</v>
      </c>
      <c r="C34" s="36" t="n">
        <v>1318765530</v>
      </c>
    </row>
    <row r="35" customFormat="false" ht="15" hidden="false" customHeight="false" outlineLevel="0" collapsed="false">
      <c r="A35" s="33" t="s">
        <v>72</v>
      </c>
      <c r="B35" s="34" t="n">
        <v>1253367883</v>
      </c>
      <c r="C35" s="34" t="n">
        <v>1185533982</v>
      </c>
    </row>
    <row r="36" customFormat="false" ht="15" hidden="false" customHeight="false" outlineLevel="0" collapsed="false">
      <c r="A36" s="35" t="s">
        <v>20</v>
      </c>
      <c r="B36" s="36" t="n">
        <v>1226503192</v>
      </c>
      <c r="C36" s="36" t="n">
        <v>1181139675</v>
      </c>
    </row>
    <row r="37" customFormat="false" ht="15" hidden="false" customHeight="false" outlineLevel="0" collapsed="false">
      <c r="A37" s="33" t="s">
        <v>40</v>
      </c>
      <c r="B37" s="34" t="n">
        <v>1126035993</v>
      </c>
      <c r="C37" s="34" t="n">
        <v>1090501750</v>
      </c>
    </row>
    <row r="38" customFormat="false" ht="15" hidden="false" customHeight="false" outlineLevel="0" collapsed="false">
      <c r="A38" s="35" t="s">
        <v>78</v>
      </c>
      <c r="B38" s="36" t="n">
        <v>1063352983</v>
      </c>
      <c r="C38" s="36" t="n">
        <v>1068338340</v>
      </c>
    </row>
    <row r="39" customFormat="false" ht="15" hidden="false" customHeight="false" outlineLevel="0" collapsed="false">
      <c r="A39" s="33" t="s">
        <v>24</v>
      </c>
      <c r="B39" s="34" t="n">
        <v>982215121</v>
      </c>
      <c r="C39" s="34" t="n">
        <v>965049468</v>
      </c>
    </row>
    <row r="40" customFormat="false" ht="15" hidden="false" customHeight="false" outlineLevel="0" collapsed="false">
      <c r="A40" s="35" t="s">
        <v>46</v>
      </c>
      <c r="B40" s="36" t="n">
        <v>949864558</v>
      </c>
      <c r="C40" s="36" t="n">
        <v>906076813</v>
      </c>
    </row>
    <row r="41" customFormat="false" ht="15" hidden="false" customHeight="false" outlineLevel="0" collapsed="false">
      <c r="A41" s="33" t="s">
        <v>66</v>
      </c>
      <c r="B41" s="34" t="n">
        <v>909493750</v>
      </c>
      <c r="C41" s="34" t="n">
        <v>893819556</v>
      </c>
    </row>
    <row r="42" customFormat="false" ht="15" hidden="false" customHeight="false" outlineLevel="0" collapsed="false">
      <c r="A42" s="35" t="s">
        <v>22</v>
      </c>
      <c r="B42" s="36" t="n">
        <v>834672258</v>
      </c>
      <c r="C42" s="36" t="n">
        <v>804349220</v>
      </c>
    </row>
    <row r="43" customFormat="false" ht="15" hidden="false" customHeight="false" outlineLevel="0" collapsed="false">
      <c r="A43" s="33" t="s">
        <v>18</v>
      </c>
      <c r="B43" s="34" t="n">
        <v>748198980</v>
      </c>
      <c r="C43" s="34" t="n">
        <v>699229602</v>
      </c>
    </row>
    <row r="50" customFormat="false" ht="15" hidden="false" customHeight="false" outlineLevel="0" collapsed="false">
      <c r="A50" s="32" t="s">
        <v>125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</row>
    <row r="52" customFormat="false" ht="15" hidden="false" customHeight="false" outlineLevel="0" collapsed="false">
      <c r="A52" s="22" t="s">
        <v>118</v>
      </c>
      <c r="B52" s="22" t="s">
        <v>126</v>
      </c>
    </row>
    <row r="53" customFormat="false" ht="15" hidden="false" customHeight="false" outlineLevel="0" collapsed="false">
      <c r="A53" s="33" t="s">
        <v>34</v>
      </c>
      <c r="B53" s="37" t="n">
        <v>-0.39855378635151</v>
      </c>
    </row>
    <row r="54" customFormat="false" ht="15" hidden="false" customHeight="false" outlineLevel="0" collapsed="false">
      <c r="A54" s="35" t="s">
        <v>94</v>
      </c>
      <c r="B54" s="38" t="n">
        <v>-0.191901659612916</v>
      </c>
    </row>
    <row r="55" customFormat="false" ht="15" hidden="false" customHeight="false" outlineLevel="0" collapsed="false">
      <c r="A55" s="33" t="s">
        <v>60</v>
      </c>
      <c r="B55" s="37" t="n">
        <v>-0.138111930375922</v>
      </c>
    </row>
    <row r="56" customFormat="false" ht="15" hidden="false" customHeight="false" outlineLevel="0" collapsed="false">
      <c r="A56" s="35" t="s">
        <v>36</v>
      </c>
      <c r="B56" s="38" t="n">
        <v>-0.135428894395896</v>
      </c>
    </row>
    <row r="57" customFormat="false" ht="15" hidden="false" customHeight="false" outlineLevel="0" collapsed="false">
      <c r="A57" s="33" t="s">
        <v>82</v>
      </c>
      <c r="B57" s="37" t="n">
        <v>-0.126611286164423</v>
      </c>
    </row>
    <row r="58" customFormat="false" ht="15" hidden="false" customHeight="false" outlineLevel="0" collapsed="false">
      <c r="A58" s="35" t="s">
        <v>48</v>
      </c>
      <c r="B58" s="38" t="n">
        <v>-0.117587183193766</v>
      </c>
    </row>
    <row r="59" customFormat="false" ht="15" hidden="false" customHeight="false" outlineLevel="0" collapsed="false">
      <c r="A59" s="33" t="s">
        <v>54</v>
      </c>
      <c r="B59" s="37" t="n">
        <v>-0.116337711757559</v>
      </c>
    </row>
    <row r="60" customFormat="false" ht="15" hidden="false" customHeight="false" outlineLevel="0" collapsed="false">
      <c r="A60" s="35" t="s">
        <v>56</v>
      </c>
      <c r="B60" s="38" t="n">
        <v>-0.114371021072892</v>
      </c>
    </row>
    <row r="61" customFormat="false" ht="15" hidden="false" customHeight="false" outlineLevel="0" collapsed="false">
      <c r="A61" s="33" t="s">
        <v>64</v>
      </c>
      <c r="B61" s="37" t="n">
        <v>-0.106002775850104</v>
      </c>
    </row>
    <row r="62" customFormat="false" ht="15" hidden="false" customHeight="false" outlineLevel="0" collapsed="false">
      <c r="A62" s="35" t="s">
        <v>32</v>
      </c>
      <c r="B62" s="38" t="n">
        <v>-0.0966720056949635</v>
      </c>
    </row>
    <row r="63" customFormat="false" ht="15" hidden="false" customHeight="false" outlineLevel="0" collapsed="false">
      <c r="A63" s="33" t="s">
        <v>30</v>
      </c>
      <c r="B63" s="37" t="n">
        <v>-0.0935039466588224</v>
      </c>
    </row>
    <row r="64" customFormat="false" ht="15" hidden="false" customHeight="false" outlineLevel="0" collapsed="false">
      <c r="A64" s="35" t="s">
        <v>26</v>
      </c>
      <c r="B64" s="38" t="n">
        <v>-0.0934079195831499</v>
      </c>
    </row>
    <row r="65" customFormat="false" ht="15" hidden="false" customHeight="false" outlineLevel="0" collapsed="false">
      <c r="A65" s="33" t="s">
        <v>20</v>
      </c>
      <c r="B65" s="37" t="n">
        <v>-0.0928200081299074</v>
      </c>
    </row>
    <row r="66" customFormat="false" ht="15" hidden="false" customHeight="false" outlineLevel="0" collapsed="false">
      <c r="A66" s="35" t="s">
        <v>96</v>
      </c>
      <c r="B66" s="38" t="n">
        <v>-0.0911308801559427</v>
      </c>
    </row>
    <row r="67" customFormat="false" ht="15" hidden="false" customHeight="false" outlineLevel="0" collapsed="false">
      <c r="A67" s="33" t="s">
        <v>46</v>
      </c>
      <c r="B67" s="37" t="n">
        <v>-0.0904467344789431</v>
      </c>
    </row>
    <row r="68" customFormat="false" ht="15" hidden="false" customHeight="false" outlineLevel="0" collapsed="false">
      <c r="A68" s="35" t="s">
        <v>18</v>
      </c>
      <c r="B68" s="38" t="n">
        <v>-0.0887796019060936</v>
      </c>
    </row>
    <row r="69" customFormat="false" ht="15" hidden="false" customHeight="false" outlineLevel="0" collapsed="false">
      <c r="A69" s="33" t="s">
        <v>72</v>
      </c>
      <c r="B69" s="37" t="n">
        <v>-0.0863009830847814</v>
      </c>
    </row>
    <row r="70" customFormat="false" ht="15" hidden="false" customHeight="false" outlineLevel="0" collapsed="false">
      <c r="A70" s="35" t="s">
        <v>50</v>
      </c>
      <c r="B70" s="38" t="n">
        <v>-0.0845659579973263</v>
      </c>
    </row>
    <row r="71" customFormat="false" ht="15" hidden="false" customHeight="false" outlineLevel="0" collapsed="false">
      <c r="A71" s="33" t="s">
        <v>70</v>
      </c>
      <c r="B71" s="37" t="n">
        <v>-0.083200043746326</v>
      </c>
    </row>
    <row r="72" customFormat="false" ht="15" hidden="false" customHeight="false" outlineLevel="0" collapsed="false">
      <c r="A72" s="35" t="s">
        <v>22</v>
      </c>
      <c r="B72" s="38" t="n">
        <v>-0.0788708881890959</v>
      </c>
    </row>
    <row r="73" customFormat="false" ht="15" hidden="false" customHeight="false" outlineLevel="0" collapsed="false">
      <c r="A73" s="33" t="s">
        <v>16</v>
      </c>
      <c r="B73" s="37" t="n">
        <v>-0.0781736670649388</v>
      </c>
    </row>
    <row r="74" customFormat="false" ht="15" hidden="false" customHeight="false" outlineLevel="0" collapsed="false">
      <c r="A74" s="35" t="s">
        <v>92</v>
      </c>
      <c r="B74" s="38" t="n">
        <v>-0.0777030368978138</v>
      </c>
    </row>
    <row r="75" customFormat="false" ht="15" hidden="false" customHeight="false" outlineLevel="0" collapsed="false">
      <c r="A75" s="33" t="s">
        <v>88</v>
      </c>
      <c r="B75" s="37" t="n">
        <v>-0.0737106829130065</v>
      </c>
    </row>
    <row r="76" customFormat="false" ht="15" hidden="false" customHeight="false" outlineLevel="0" collapsed="false">
      <c r="A76" s="35" t="s">
        <v>84</v>
      </c>
      <c r="B76" s="38" t="n">
        <v>-0.0694644764717096</v>
      </c>
    </row>
    <row r="77" customFormat="false" ht="15" hidden="false" customHeight="false" outlineLevel="0" collapsed="false">
      <c r="A77" s="33" t="s">
        <v>78</v>
      </c>
      <c r="B77" s="37" t="n">
        <v>-0.0667203910781957</v>
      </c>
    </row>
    <row r="78" customFormat="false" ht="15" hidden="false" customHeight="false" outlineLevel="0" collapsed="false">
      <c r="A78" s="35" t="s">
        <v>52</v>
      </c>
      <c r="B78" s="38" t="n">
        <v>-0.0648380023096187</v>
      </c>
    </row>
    <row r="79" customFormat="false" ht="15" hidden="false" customHeight="false" outlineLevel="0" collapsed="false">
      <c r="A79" s="33" t="s">
        <v>74</v>
      </c>
      <c r="B79" s="37" t="n">
        <v>-0.064786765897503</v>
      </c>
    </row>
    <row r="80" customFormat="false" ht="15" hidden="false" customHeight="false" outlineLevel="0" collapsed="false">
      <c r="A80" s="35" t="s">
        <v>28</v>
      </c>
      <c r="B80" s="38" t="n">
        <v>-0.0636593981764042</v>
      </c>
    </row>
    <row r="81" customFormat="false" ht="15" hidden="false" customHeight="false" outlineLevel="0" collapsed="false">
      <c r="A81" s="33" t="s">
        <v>42</v>
      </c>
      <c r="B81" s="37" t="n">
        <v>-0.0630727521229639</v>
      </c>
    </row>
    <row r="82" customFormat="false" ht="15" hidden="false" customHeight="false" outlineLevel="0" collapsed="false">
      <c r="A82" s="35" t="s">
        <v>38</v>
      </c>
      <c r="B82" s="38" t="n">
        <v>-0.0626084223758642</v>
      </c>
    </row>
    <row r="83" customFormat="false" ht="15" hidden="false" customHeight="false" outlineLevel="0" collapsed="false">
      <c r="A83" s="33" t="s">
        <v>58</v>
      </c>
      <c r="B83" s="37" t="n">
        <v>-0.0621877384889341</v>
      </c>
    </row>
    <row r="84" customFormat="false" ht="15" hidden="false" customHeight="false" outlineLevel="0" collapsed="false">
      <c r="A84" s="35" t="s">
        <v>40</v>
      </c>
      <c r="B84" s="38" t="n">
        <v>-0.0604395009314214</v>
      </c>
    </row>
    <row r="85" customFormat="false" ht="15" hidden="false" customHeight="false" outlineLevel="0" collapsed="false">
      <c r="A85" s="33" t="s">
        <v>44</v>
      </c>
      <c r="B85" s="37" t="n">
        <v>-0.059923015160818</v>
      </c>
    </row>
    <row r="86" customFormat="false" ht="15" hidden="false" customHeight="false" outlineLevel="0" collapsed="false">
      <c r="A86" s="35" t="s">
        <v>90</v>
      </c>
      <c r="B86" s="38" t="n">
        <v>-0.0596405623460071</v>
      </c>
    </row>
    <row r="87" customFormat="false" ht="15" hidden="false" customHeight="false" outlineLevel="0" collapsed="false">
      <c r="A87" s="33" t="s">
        <v>24</v>
      </c>
      <c r="B87" s="37" t="n">
        <v>-0.0548698273816757</v>
      </c>
    </row>
    <row r="88" customFormat="false" ht="15" hidden="false" customHeight="false" outlineLevel="0" collapsed="false">
      <c r="A88" s="35" t="s">
        <v>66</v>
      </c>
      <c r="B88" s="38" t="n">
        <v>-0.0539098243285719</v>
      </c>
    </row>
    <row r="89" customFormat="false" ht="15" hidden="false" customHeight="false" outlineLevel="0" collapsed="false">
      <c r="A89" s="33" t="s">
        <v>80</v>
      </c>
      <c r="B89" s="37" t="n">
        <v>-0.0536559425684658</v>
      </c>
    </row>
    <row r="90" customFormat="false" ht="15" hidden="false" customHeight="false" outlineLevel="0" collapsed="false">
      <c r="A90" s="35" t="s">
        <v>68</v>
      </c>
      <c r="B90" s="38" t="n">
        <v>-0.0528435559006211</v>
      </c>
    </row>
    <row r="91" customFormat="false" ht="15" hidden="false" customHeight="false" outlineLevel="0" collapsed="false">
      <c r="A91" s="33" t="s">
        <v>98</v>
      </c>
      <c r="B91" s="37" t="n">
        <v>-0.048199048553953</v>
      </c>
    </row>
    <row r="92" customFormat="false" ht="15" hidden="false" customHeight="false" outlineLevel="0" collapsed="false">
      <c r="A92" s="35" t="s">
        <v>62</v>
      </c>
      <c r="B92" s="38" t="n">
        <v>-0.0474804408177</v>
      </c>
    </row>
    <row r="93" customFormat="false" ht="15" hidden="false" customHeight="false" outlineLevel="0" collapsed="false">
      <c r="A93" s="33" t="s">
        <v>76</v>
      </c>
      <c r="B93" s="37" t="n">
        <v>-0.0451823512288435</v>
      </c>
    </row>
    <row r="94" customFormat="false" ht="15" hidden="false" customHeight="false" outlineLevel="0" collapsed="false">
      <c r="A94" s="35" t="s">
        <v>86</v>
      </c>
      <c r="B94" s="38" t="n">
        <v>-0.0445310942242506</v>
      </c>
    </row>
    <row r="100" customFormat="false" ht="15" hidden="false" customHeight="false" outlineLevel="0" collapsed="false">
      <c r="A100" s="32" t="s">
        <v>127</v>
      </c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</row>
    <row r="102" customFormat="false" ht="15" hidden="false" customHeight="false" outlineLevel="0" collapsed="false">
      <c r="A102" s="22" t="s">
        <v>118</v>
      </c>
      <c r="B102" s="22" t="s">
        <v>128</v>
      </c>
    </row>
    <row r="103" customFormat="false" ht="15" hidden="false" customHeight="false" outlineLevel="0" collapsed="false">
      <c r="A103" s="33" t="s">
        <v>34</v>
      </c>
      <c r="B103" s="37" t="n">
        <v>-0.385985500983103</v>
      </c>
    </row>
    <row r="104" customFormat="false" ht="15" hidden="false" customHeight="false" outlineLevel="0" collapsed="false">
      <c r="A104" s="35" t="s">
        <v>94</v>
      </c>
      <c r="B104" s="38" t="n">
        <v>-0.163480770573951</v>
      </c>
    </row>
    <row r="105" customFormat="false" ht="15" hidden="false" customHeight="false" outlineLevel="0" collapsed="false">
      <c r="A105" s="33" t="s">
        <v>56</v>
      </c>
      <c r="B105" s="37" t="n">
        <v>-0.120691872796488</v>
      </c>
    </row>
    <row r="106" customFormat="false" ht="15" hidden="false" customHeight="false" outlineLevel="0" collapsed="false">
      <c r="A106" s="35" t="s">
        <v>36</v>
      </c>
      <c r="B106" s="38" t="n">
        <v>-0.112999722305109</v>
      </c>
    </row>
    <row r="107" customFormat="false" ht="15" hidden="false" customHeight="false" outlineLevel="0" collapsed="false">
      <c r="A107" s="33" t="s">
        <v>48</v>
      </c>
      <c r="B107" s="37" t="n">
        <v>-0.106492659977846</v>
      </c>
    </row>
    <row r="108" customFormat="false" ht="15" hidden="false" customHeight="false" outlineLevel="0" collapsed="false">
      <c r="A108" s="35" t="s">
        <v>88</v>
      </c>
      <c r="B108" s="38" t="n">
        <v>-0.098529802323271</v>
      </c>
    </row>
    <row r="109" customFormat="false" ht="15" hidden="false" customHeight="false" outlineLevel="0" collapsed="false">
      <c r="A109" s="33" t="s">
        <v>64</v>
      </c>
      <c r="B109" s="37" t="n">
        <v>-0.0847062506304322</v>
      </c>
    </row>
    <row r="110" customFormat="false" ht="15" hidden="false" customHeight="false" outlineLevel="0" collapsed="false">
      <c r="A110" s="35" t="s">
        <v>82</v>
      </c>
      <c r="B110" s="38" t="n">
        <v>-0.0840615859850072</v>
      </c>
    </row>
    <row r="111" customFormat="false" ht="15" hidden="false" customHeight="false" outlineLevel="0" collapsed="false">
      <c r="A111" s="33" t="s">
        <v>60</v>
      </c>
      <c r="B111" s="37" t="n">
        <v>-0.0840300835970965</v>
      </c>
    </row>
    <row r="112" customFormat="false" ht="15" hidden="false" customHeight="false" outlineLevel="0" collapsed="false">
      <c r="A112" s="35" t="s">
        <v>70</v>
      </c>
      <c r="B112" s="38" t="n">
        <v>-0.0830231463678336</v>
      </c>
    </row>
    <row r="113" customFormat="false" ht="15" hidden="false" customHeight="false" outlineLevel="0" collapsed="false">
      <c r="A113" s="33" t="s">
        <v>26</v>
      </c>
      <c r="B113" s="37" t="n">
        <v>-0.0778836593039823</v>
      </c>
    </row>
    <row r="114" customFormat="false" ht="15" hidden="false" customHeight="false" outlineLevel="0" collapsed="false">
      <c r="A114" s="35" t="s">
        <v>54</v>
      </c>
      <c r="B114" s="38" t="n">
        <v>-0.0686341067817629</v>
      </c>
    </row>
    <row r="115" customFormat="false" ht="15" hidden="false" customHeight="false" outlineLevel="0" collapsed="false">
      <c r="A115" s="33" t="s">
        <v>18</v>
      </c>
      <c r="B115" s="37" t="n">
        <v>-0.065449672224894</v>
      </c>
    </row>
    <row r="116" customFormat="false" ht="15" hidden="false" customHeight="false" outlineLevel="0" collapsed="false">
      <c r="A116" s="35" t="s">
        <v>92</v>
      </c>
      <c r="B116" s="38" t="n">
        <v>-0.0558267269832742</v>
      </c>
    </row>
    <row r="117" customFormat="false" ht="15" hidden="false" customHeight="false" outlineLevel="0" collapsed="false">
      <c r="A117" s="33" t="s">
        <v>32</v>
      </c>
      <c r="B117" s="37" t="n">
        <v>-0.0543112862527476</v>
      </c>
    </row>
    <row r="118" customFormat="false" ht="15" hidden="false" customHeight="false" outlineLevel="0" collapsed="false">
      <c r="A118" s="35" t="s">
        <v>72</v>
      </c>
      <c r="B118" s="38" t="n">
        <v>-0.0541213014311777</v>
      </c>
    </row>
    <row r="119" customFormat="false" ht="15" hidden="false" customHeight="false" outlineLevel="0" collapsed="false">
      <c r="A119" s="33" t="s">
        <v>50</v>
      </c>
      <c r="B119" s="37" t="n">
        <v>-0.0527558738451169</v>
      </c>
    </row>
    <row r="120" customFormat="false" ht="15" hidden="false" customHeight="false" outlineLevel="0" collapsed="false">
      <c r="A120" s="35" t="s">
        <v>42</v>
      </c>
      <c r="B120" s="38" t="n">
        <v>-0.0476191754073824</v>
      </c>
    </row>
    <row r="121" customFormat="false" ht="15" hidden="false" customHeight="false" outlineLevel="0" collapsed="false">
      <c r="A121" s="33" t="s">
        <v>68</v>
      </c>
      <c r="B121" s="37" t="n">
        <v>-0.0466645971824233</v>
      </c>
    </row>
    <row r="122" customFormat="false" ht="15" hidden="false" customHeight="false" outlineLevel="0" collapsed="false">
      <c r="A122" s="35" t="s">
        <v>28</v>
      </c>
      <c r="B122" s="38" t="n">
        <v>-0.0461937593907388</v>
      </c>
    </row>
    <row r="123" customFormat="false" ht="15" hidden="false" customHeight="false" outlineLevel="0" collapsed="false">
      <c r="A123" s="33" t="s">
        <v>46</v>
      </c>
      <c r="B123" s="37" t="n">
        <v>-0.0460989355073926</v>
      </c>
    </row>
    <row r="124" customFormat="false" ht="15" hidden="false" customHeight="false" outlineLevel="0" collapsed="false">
      <c r="A124" s="35" t="s">
        <v>52</v>
      </c>
      <c r="B124" s="38" t="n">
        <v>-0.0432666135222654</v>
      </c>
    </row>
    <row r="125" customFormat="false" ht="15" hidden="false" customHeight="false" outlineLevel="0" collapsed="false">
      <c r="A125" s="33" t="s">
        <v>62</v>
      </c>
      <c r="B125" s="37" t="n">
        <v>-0.0422571700891365</v>
      </c>
    </row>
    <row r="126" customFormat="false" ht="15" hidden="false" customHeight="false" outlineLevel="0" collapsed="false">
      <c r="A126" s="35" t="s">
        <v>58</v>
      </c>
      <c r="B126" s="38" t="n">
        <v>-0.0420257048481195</v>
      </c>
    </row>
    <row r="127" customFormat="false" ht="15" hidden="false" customHeight="false" outlineLevel="0" collapsed="false">
      <c r="A127" s="33" t="s">
        <v>80</v>
      </c>
      <c r="B127" s="37" t="n">
        <v>-0.0413763387177336</v>
      </c>
    </row>
    <row r="128" customFormat="false" ht="15" hidden="false" customHeight="false" outlineLevel="0" collapsed="false">
      <c r="A128" s="35" t="s">
        <v>44</v>
      </c>
      <c r="B128" s="38" t="n">
        <v>-0.0391431152888957</v>
      </c>
    </row>
    <row r="129" customFormat="false" ht="15" hidden="false" customHeight="false" outlineLevel="0" collapsed="false">
      <c r="A129" s="33" t="s">
        <v>20</v>
      </c>
      <c r="B129" s="37" t="n">
        <v>-0.0369860570244647</v>
      </c>
    </row>
    <row r="130" customFormat="false" ht="15" hidden="false" customHeight="false" outlineLevel="0" collapsed="false">
      <c r="A130" s="35" t="s">
        <v>16</v>
      </c>
      <c r="B130" s="38" t="n">
        <v>-0.0365063691269166</v>
      </c>
    </row>
    <row r="131" customFormat="false" ht="15" hidden="false" customHeight="false" outlineLevel="0" collapsed="false">
      <c r="A131" s="33" t="s">
        <v>22</v>
      </c>
      <c r="B131" s="37" t="n">
        <v>-0.0363292750050883</v>
      </c>
    </row>
    <row r="132" customFormat="false" ht="15" hidden="false" customHeight="false" outlineLevel="0" collapsed="false">
      <c r="A132" s="35" t="s">
        <v>90</v>
      </c>
      <c r="B132" s="38" t="n">
        <v>-0.0361051223719702</v>
      </c>
    </row>
    <row r="133" customFormat="false" ht="15" hidden="false" customHeight="false" outlineLevel="0" collapsed="false">
      <c r="A133" s="33" t="s">
        <v>40</v>
      </c>
      <c r="B133" s="37" t="n">
        <v>-0.0315569335446633</v>
      </c>
    </row>
    <row r="134" customFormat="false" ht="15" hidden="false" customHeight="false" outlineLevel="0" collapsed="false">
      <c r="A134" s="35" t="s">
        <v>74</v>
      </c>
      <c r="B134" s="38" t="n">
        <v>-0.0285553590404547</v>
      </c>
    </row>
    <row r="135" customFormat="false" ht="15" hidden="false" customHeight="false" outlineLevel="0" collapsed="false">
      <c r="A135" s="33" t="s">
        <v>84</v>
      </c>
      <c r="B135" s="37" t="n">
        <v>-0.0275688565409446</v>
      </c>
    </row>
    <row r="136" customFormat="false" ht="15" hidden="false" customHeight="false" outlineLevel="0" collapsed="false">
      <c r="A136" s="35" t="s">
        <v>30</v>
      </c>
      <c r="B136" s="38" t="n">
        <v>-0.022719388598641</v>
      </c>
    </row>
    <row r="137" customFormat="false" ht="15" hidden="false" customHeight="false" outlineLevel="0" collapsed="false">
      <c r="A137" s="33" t="s">
        <v>76</v>
      </c>
      <c r="B137" s="37" t="n">
        <v>-0.0217010886400792</v>
      </c>
    </row>
    <row r="138" customFormat="false" ht="15" hidden="false" customHeight="false" outlineLevel="0" collapsed="false">
      <c r="A138" s="35" t="s">
        <v>96</v>
      </c>
      <c r="B138" s="38" t="n">
        <v>-0.0175477494910657</v>
      </c>
    </row>
    <row r="139" customFormat="false" ht="15" hidden="false" customHeight="false" outlineLevel="0" collapsed="false">
      <c r="A139" s="33" t="s">
        <v>24</v>
      </c>
      <c r="B139" s="37" t="n">
        <v>-0.0174764699025643</v>
      </c>
    </row>
    <row r="140" customFormat="false" ht="15" hidden="false" customHeight="false" outlineLevel="0" collapsed="false">
      <c r="A140" s="35" t="s">
        <v>66</v>
      </c>
      <c r="B140" s="38" t="n">
        <v>-0.0172339765941217</v>
      </c>
    </row>
    <row r="141" customFormat="false" ht="15" hidden="false" customHeight="false" outlineLevel="0" collapsed="false">
      <c r="A141" s="33" t="s">
        <v>86</v>
      </c>
      <c r="B141" s="37" t="n">
        <v>-0.0123314870455687</v>
      </c>
    </row>
    <row r="142" customFormat="false" ht="15" hidden="false" customHeight="false" outlineLevel="0" collapsed="false">
      <c r="A142" s="35" t="s">
        <v>78</v>
      </c>
      <c r="B142" s="38" t="n">
        <v>0.0046883368737397</v>
      </c>
    </row>
    <row r="143" customFormat="false" ht="15" hidden="false" customHeight="false" outlineLevel="0" collapsed="false">
      <c r="A143" s="33" t="s">
        <v>98</v>
      </c>
      <c r="B143" s="37" t="n">
        <v>0.0207869196159962</v>
      </c>
    </row>
    <row r="144" customFormat="false" ht="15" hidden="false" customHeight="false" outlineLevel="0" collapsed="false">
      <c r="A144" s="35" t="s">
        <v>38</v>
      </c>
      <c r="B144" s="38" t="n">
        <v>0.0242065664140364</v>
      </c>
    </row>
    <row r="150" customFormat="false" ht="15" hidden="false" customHeight="false" outlineLevel="0" collapsed="false">
      <c r="A150" s="32" t="s">
        <v>129</v>
      </c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</row>
    <row r="152" customFormat="false" ht="15" hidden="false" customHeight="false" outlineLevel="0" collapsed="false">
      <c r="A152" s="22" t="s">
        <v>118</v>
      </c>
      <c r="B152" s="22" t="s">
        <v>130</v>
      </c>
    </row>
    <row r="153" customFormat="false" ht="15" hidden="false" customHeight="false" outlineLevel="0" collapsed="false">
      <c r="A153" s="33" t="s">
        <v>96</v>
      </c>
      <c r="B153" s="34" t="n">
        <v>1477105</v>
      </c>
    </row>
    <row r="154" customFormat="false" ht="15" hidden="false" customHeight="false" outlineLevel="0" collapsed="false">
      <c r="A154" s="35" t="s">
        <v>38</v>
      </c>
      <c r="B154" s="36" t="n">
        <v>298278</v>
      </c>
    </row>
    <row r="155" customFormat="false" ht="15" hidden="false" customHeight="false" outlineLevel="0" collapsed="false">
      <c r="A155" s="33" t="s">
        <v>84</v>
      </c>
      <c r="B155" s="34" t="n">
        <v>258714</v>
      </c>
    </row>
    <row r="156" customFormat="false" ht="15" hidden="false" customHeight="false" outlineLevel="0" collapsed="false">
      <c r="A156" s="35" t="s">
        <v>98</v>
      </c>
      <c r="B156" s="36" t="n">
        <v>252094</v>
      </c>
    </row>
    <row r="157" customFormat="false" ht="15" hidden="false" customHeight="false" outlineLevel="0" collapsed="false">
      <c r="A157" s="33" t="s">
        <v>30</v>
      </c>
      <c r="B157" s="34" t="n">
        <v>184898</v>
      </c>
    </row>
    <row r="158" customFormat="false" ht="15" hidden="false" customHeight="false" outlineLevel="0" collapsed="false">
      <c r="A158" s="35" t="s">
        <v>58</v>
      </c>
      <c r="B158" s="36" t="n">
        <v>184327</v>
      </c>
    </row>
    <row r="159" customFormat="false" ht="15" hidden="false" customHeight="false" outlineLevel="0" collapsed="false">
      <c r="A159" s="33" t="s">
        <v>72</v>
      </c>
      <c r="B159" s="34" t="n">
        <v>177984</v>
      </c>
    </row>
    <row r="160" customFormat="false" ht="15" hidden="false" customHeight="false" outlineLevel="0" collapsed="false">
      <c r="A160" s="35" t="s">
        <v>40</v>
      </c>
      <c r="B160" s="36" t="n">
        <v>173503</v>
      </c>
    </row>
    <row r="161" customFormat="false" ht="15" hidden="false" customHeight="false" outlineLevel="0" collapsed="false">
      <c r="A161" s="33" t="s">
        <v>20</v>
      </c>
      <c r="B161" s="34" t="n">
        <v>169610</v>
      </c>
    </row>
    <row r="162" customFormat="false" ht="15" hidden="false" customHeight="false" outlineLevel="0" collapsed="false">
      <c r="A162" s="35" t="s">
        <v>24</v>
      </c>
      <c r="B162" s="36" t="n">
        <v>163327</v>
      </c>
    </row>
    <row r="163" customFormat="false" ht="15" hidden="false" customHeight="false" outlineLevel="0" collapsed="false">
      <c r="A163" s="33" t="s">
        <v>131</v>
      </c>
      <c r="B163" s="34" t="n">
        <v>2338556</v>
      </c>
    </row>
    <row r="178" customFormat="false" ht="15" hidden="false" customHeight="false" outlineLevel="0" collapsed="false">
      <c r="A178" s="32" t="s">
        <v>132</v>
      </c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</row>
    <row r="180" customFormat="false" ht="15" hidden="false" customHeight="false" outlineLevel="0" collapsed="false">
      <c r="A180" s="22" t="s">
        <v>118</v>
      </c>
      <c r="B180" s="22" t="s">
        <v>133</v>
      </c>
      <c r="C180" s="22" t="s">
        <v>134</v>
      </c>
    </row>
    <row r="181" customFormat="false" ht="15" hidden="false" customHeight="false" outlineLevel="0" collapsed="false">
      <c r="A181" s="33" t="s">
        <v>96</v>
      </c>
      <c r="B181" s="34" t="n">
        <v>9225</v>
      </c>
      <c r="C181" s="34" t="n">
        <v>9972</v>
      </c>
    </row>
    <row r="182" customFormat="false" ht="15" hidden="false" customHeight="false" outlineLevel="0" collapsed="false">
      <c r="A182" s="35" t="s">
        <v>38</v>
      </c>
      <c r="B182" s="36" t="n">
        <v>8075</v>
      </c>
      <c r="C182" s="36" t="n">
        <v>8822</v>
      </c>
    </row>
    <row r="183" customFormat="false" ht="15" hidden="false" customHeight="false" outlineLevel="0" collapsed="false">
      <c r="A183" s="33" t="s">
        <v>84</v>
      </c>
      <c r="B183" s="34" t="n">
        <v>7769</v>
      </c>
      <c r="C183" s="34" t="n">
        <v>8119</v>
      </c>
    </row>
    <row r="184" customFormat="false" ht="15" hidden="false" customHeight="false" outlineLevel="0" collapsed="false">
      <c r="A184" s="35" t="s">
        <v>78</v>
      </c>
      <c r="B184" s="36" t="n">
        <v>7082</v>
      </c>
      <c r="C184" s="36" t="n">
        <v>7624</v>
      </c>
    </row>
    <row r="185" customFormat="false" ht="15" hidden="false" customHeight="false" outlineLevel="0" collapsed="false">
      <c r="A185" s="33" t="s">
        <v>98</v>
      </c>
      <c r="B185" s="34" t="n">
        <v>6903</v>
      </c>
      <c r="C185" s="34" t="n">
        <v>7403</v>
      </c>
    </row>
    <row r="186" customFormat="false" ht="15" hidden="false" customHeight="false" outlineLevel="0" collapsed="false">
      <c r="A186" s="35" t="s">
        <v>30</v>
      </c>
      <c r="B186" s="36" t="n">
        <v>6838</v>
      </c>
      <c r="C186" s="36" t="n">
        <v>7372</v>
      </c>
    </row>
    <row r="187" customFormat="false" ht="15" hidden="false" customHeight="false" outlineLevel="0" collapsed="false">
      <c r="A187" s="33" t="s">
        <v>58</v>
      </c>
      <c r="B187" s="34" t="n">
        <v>7004</v>
      </c>
      <c r="C187" s="34" t="n">
        <v>7154</v>
      </c>
    </row>
    <row r="188" customFormat="false" ht="15" hidden="false" customHeight="false" outlineLevel="0" collapsed="false">
      <c r="A188" s="35" t="s">
        <v>20</v>
      </c>
      <c r="B188" s="36" t="n">
        <v>6560</v>
      </c>
      <c r="C188" s="36" t="n">
        <v>6964</v>
      </c>
    </row>
    <row r="189" customFormat="false" ht="15" hidden="false" customHeight="false" outlineLevel="0" collapsed="false">
      <c r="A189" s="33" t="s">
        <v>70</v>
      </c>
      <c r="B189" s="34" t="n">
        <v>6789</v>
      </c>
      <c r="C189" s="34" t="n">
        <v>6790</v>
      </c>
    </row>
    <row r="190" customFormat="false" ht="15" hidden="false" customHeight="false" outlineLevel="0" collapsed="false">
      <c r="A190" s="35" t="s">
        <v>50</v>
      </c>
      <c r="B190" s="36" t="n">
        <v>6444</v>
      </c>
      <c r="C190" s="36" t="n">
        <v>6668</v>
      </c>
    </row>
    <row r="198" customFormat="false" ht="15" hidden="false" customHeight="false" outlineLevel="0" collapsed="false">
      <c r="A198" s="32" t="s">
        <v>135</v>
      </c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</row>
    <row r="200" customFormat="false" ht="23.85" hidden="false" customHeight="false" outlineLevel="0" collapsed="false">
      <c r="A200" s="22" t="s">
        <v>118</v>
      </c>
      <c r="B200" s="22" t="s">
        <v>136</v>
      </c>
    </row>
    <row r="201" customFormat="false" ht="15" hidden="false" customHeight="false" outlineLevel="0" collapsed="false">
      <c r="A201" s="33" t="s">
        <v>34</v>
      </c>
      <c r="B201" s="39" t="n">
        <v>2.10081891533861</v>
      </c>
    </row>
    <row r="202" customFormat="false" ht="15" hidden="false" customHeight="false" outlineLevel="0" collapsed="false">
      <c r="A202" s="35" t="s">
        <v>82</v>
      </c>
      <c r="B202" s="40" t="n">
        <v>2.04891893937483</v>
      </c>
    </row>
    <row r="203" customFormat="false" ht="15" hidden="false" customHeight="false" outlineLevel="0" collapsed="false">
      <c r="A203" s="33" t="s">
        <v>64</v>
      </c>
      <c r="B203" s="39" t="n">
        <v>1.86043728572353</v>
      </c>
    </row>
    <row r="204" customFormat="false" ht="15" hidden="false" customHeight="false" outlineLevel="0" collapsed="false">
      <c r="A204" s="35" t="s">
        <v>94</v>
      </c>
      <c r="B204" s="40" t="n">
        <v>1.68064259864066</v>
      </c>
    </row>
    <row r="205" customFormat="false" ht="15" hidden="false" customHeight="false" outlineLevel="0" collapsed="false">
      <c r="A205" s="33" t="s">
        <v>36</v>
      </c>
      <c r="B205" s="39" t="n">
        <v>1.67326259680177</v>
      </c>
    </row>
    <row r="206" customFormat="false" ht="15" hidden="false" customHeight="false" outlineLevel="0" collapsed="false">
      <c r="A206" s="35" t="s">
        <v>54</v>
      </c>
      <c r="B206" s="40" t="n">
        <v>1.54110459686625</v>
      </c>
    </row>
    <row r="207" customFormat="false" ht="15" hidden="false" customHeight="false" outlineLevel="0" collapsed="false">
      <c r="A207" s="33" t="s">
        <v>88</v>
      </c>
      <c r="B207" s="39" t="n">
        <v>1.5372261099002</v>
      </c>
    </row>
    <row r="208" customFormat="false" ht="15" hidden="false" customHeight="false" outlineLevel="0" collapsed="false">
      <c r="A208" s="35" t="s">
        <v>28</v>
      </c>
      <c r="B208" s="40" t="n">
        <v>1.50820708317696</v>
      </c>
    </row>
    <row r="209" customFormat="false" ht="15" hidden="false" customHeight="false" outlineLevel="0" collapsed="false">
      <c r="A209" s="33" t="s">
        <v>32</v>
      </c>
      <c r="B209" s="39" t="n">
        <v>1.4781709287206</v>
      </c>
    </row>
    <row r="210" customFormat="false" ht="15" hidden="false" customHeight="false" outlineLevel="0" collapsed="false">
      <c r="A210" s="35" t="s">
        <v>68</v>
      </c>
      <c r="B210" s="40" t="n">
        <v>1.4569778164865</v>
      </c>
    </row>
    <row r="211" customFormat="false" ht="15" hidden="false" customHeight="false" outlineLevel="0" collapsed="false">
      <c r="A211" s="33" t="s">
        <v>56</v>
      </c>
      <c r="B211" s="39" t="n">
        <v>1.45362347106517</v>
      </c>
    </row>
    <row r="212" customFormat="false" ht="15" hidden="false" customHeight="false" outlineLevel="0" collapsed="false">
      <c r="A212" s="35" t="s">
        <v>60</v>
      </c>
      <c r="B212" s="40" t="n">
        <v>1.43711432738696</v>
      </c>
    </row>
    <row r="213" customFormat="false" ht="15" hidden="false" customHeight="false" outlineLevel="0" collapsed="false">
      <c r="A213" s="33" t="s">
        <v>70</v>
      </c>
      <c r="B213" s="39" t="n">
        <v>1.36523865618896</v>
      </c>
    </row>
    <row r="214" customFormat="false" ht="15" hidden="false" customHeight="false" outlineLevel="0" collapsed="false">
      <c r="A214" s="35" t="s">
        <v>44</v>
      </c>
      <c r="B214" s="40" t="n">
        <v>1.33235364306618</v>
      </c>
    </row>
    <row r="215" customFormat="false" ht="15" hidden="false" customHeight="false" outlineLevel="0" collapsed="false">
      <c r="A215" s="33" t="s">
        <v>50</v>
      </c>
      <c r="B215" s="39" t="n">
        <v>1.2940298976195</v>
      </c>
    </row>
  </sheetData>
  <mergeCells count="8">
    <mergeCell ref="A1:R1"/>
    <mergeCell ref="A3:R3"/>
    <mergeCell ref="A26:R26"/>
    <mergeCell ref="A50:R50"/>
    <mergeCell ref="A100:R100"/>
    <mergeCell ref="A150:R150"/>
    <mergeCell ref="A178:R178"/>
    <mergeCell ref="A198:R19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4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I44" activeCellId="0" sqref="I44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17"/>
    <col collapsed="false" customWidth="true" hidden="false" outlineLevel="0" max="3" min="3" style="1" width="23.28"/>
    <col collapsed="false" customWidth="true" hidden="false" outlineLevel="0" max="4" min="4" style="1" width="19.86"/>
    <col collapsed="false" customWidth="true" hidden="false" outlineLevel="0" max="5" min="5" style="1" width="24"/>
    <col collapsed="false" customWidth="true" hidden="false" outlineLevel="0" max="6" min="6" style="1" width="21.14"/>
    <col collapsed="false" customWidth="true" hidden="false" outlineLevel="0" max="7" min="7" style="1" width="16.14"/>
    <col collapsed="false" customWidth="true" hidden="false" outlineLevel="0" max="8" min="8" style="1" width="21.71"/>
    <col collapsed="false" customWidth="true" hidden="false" outlineLevel="0" max="9" min="9" style="1" width="20.14"/>
    <col collapsed="false" customWidth="true" hidden="false" outlineLevel="0" max="10" min="10" style="1" width="16.14"/>
  </cols>
  <sheetData>
    <row r="1" customFormat="false" ht="16.5" hidden="false" customHeight="true" outlineLevel="0" collapsed="false">
      <c r="A1" s="41" t="s">
        <v>137</v>
      </c>
      <c r="B1" s="41" t="s">
        <v>138</v>
      </c>
      <c r="C1" s="41" t="s">
        <v>3</v>
      </c>
      <c r="D1" s="41" t="s">
        <v>139</v>
      </c>
      <c r="E1" s="41" t="s">
        <v>140</v>
      </c>
      <c r="F1" s="41" t="s">
        <v>141</v>
      </c>
      <c r="G1" s="41" t="s">
        <v>142</v>
      </c>
      <c r="H1" s="41" t="s">
        <v>143</v>
      </c>
      <c r="I1" s="41" t="s">
        <v>144</v>
      </c>
      <c r="J1" s="41" t="s">
        <v>145</v>
      </c>
    </row>
    <row r="2" customFormat="false" ht="15" hidden="false" customHeight="true" outlineLevel="0" collapsed="false">
      <c r="A2" s="42" t="s">
        <v>15</v>
      </c>
      <c r="B2" s="43" t="s">
        <v>16</v>
      </c>
      <c r="C2" s="44" t="n">
        <v>84939</v>
      </c>
      <c r="D2" s="44" t="n">
        <v>244244264</v>
      </c>
      <c r="E2" s="44" t="n">
        <v>2876</v>
      </c>
      <c r="F2" s="44" t="n">
        <v>9189</v>
      </c>
      <c r="G2" s="44" t="n">
        <v>581535634</v>
      </c>
      <c r="H2" s="44" t="n">
        <v>90268</v>
      </c>
      <c r="I2" s="44" t="n">
        <v>6442</v>
      </c>
      <c r="J2" s="44" t="n">
        <f aca="false">TRUNC(ROUND(G2*0.25,2),2)</f>
        <v>145383908.5</v>
      </c>
    </row>
    <row r="3" customFormat="false" ht="15" hidden="false" customHeight="true" outlineLevel="0" collapsed="false">
      <c r="A3" s="42" t="s">
        <v>17</v>
      </c>
      <c r="B3" s="43" t="s">
        <v>18</v>
      </c>
      <c r="C3" s="44" t="n">
        <v>96825</v>
      </c>
      <c r="D3" s="44" t="n">
        <v>251170201</v>
      </c>
      <c r="E3" s="44" t="n">
        <v>2594</v>
      </c>
      <c r="F3" s="44" t="n">
        <v>11264</v>
      </c>
      <c r="G3" s="44" t="n">
        <v>699229602</v>
      </c>
      <c r="H3" s="44" t="n">
        <v>113395</v>
      </c>
      <c r="I3" s="44" t="n">
        <v>6166</v>
      </c>
      <c r="J3" s="44" t="n">
        <f aca="false">TRUNC(ROUND(G3*0.25,2),2)</f>
        <v>174807400.5</v>
      </c>
    </row>
    <row r="4" customFormat="false" ht="16.5" hidden="false" customHeight="true" outlineLevel="0" collapsed="false">
      <c r="A4" s="42" t="s">
        <v>19</v>
      </c>
      <c r="B4" s="43" t="s">
        <v>20</v>
      </c>
      <c r="C4" s="44" t="n">
        <v>146513</v>
      </c>
      <c r="D4" s="44" t="n">
        <v>440780787</v>
      </c>
      <c r="E4" s="44" t="n">
        <v>3008</v>
      </c>
      <c r="F4" s="44" t="n">
        <v>15584</v>
      </c>
      <c r="G4" s="44" t="n">
        <v>1181139675</v>
      </c>
      <c r="H4" s="44" t="n">
        <v>169610</v>
      </c>
      <c r="I4" s="44" t="n">
        <v>6964</v>
      </c>
      <c r="J4" s="44" t="n">
        <f aca="false">TRUNC(ROUND(G4*0.25,2),2)</f>
        <v>295284918.75</v>
      </c>
    </row>
    <row r="5" customFormat="false" ht="15" hidden="false" customHeight="true" outlineLevel="0" collapsed="false">
      <c r="A5" s="42" t="s">
        <v>21</v>
      </c>
      <c r="B5" s="43" t="s">
        <v>22</v>
      </c>
      <c r="C5" s="44" t="n">
        <v>137333</v>
      </c>
      <c r="D5" s="44" t="n">
        <v>373566382</v>
      </c>
      <c r="E5" s="44" t="n">
        <v>2720</v>
      </c>
      <c r="F5" s="44" t="n">
        <v>10452</v>
      </c>
      <c r="G5" s="44" t="n">
        <v>804349220</v>
      </c>
      <c r="H5" s="44" t="n">
        <v>121391</v>
      </c>
      <c r="I5" s="44" t="n">
        <v>6626</v>
      </c>
      <c r="J5" s="44" t="n">
        <f aca="false">TRUNC(ROUND(G5*0.25,2),2)</f>
        <v>201087305</v>
      </c>
    </row>
    <row r="6" customFormat="false" ht="15" hidden="false" customHeight="true" outlineLevel="0" collapsed="false">
      <c r="A6" s="42" t="s">
        <v>23</v>
      </c>
      <c r="B6" s="43" t="s">
        <v>24</v>
      </c>
      <c r="C6" s="44" t="n">
        <v>132803</v>
      </c>
      <c r="D6" s="44" t="n">
        <v>352502360</v>
      </c>
      <c r="E6" s="44" t="n">
        <v>2654</v>
      </c>
      <c r="F6" s="44" t="n">
        <v>18604</v>
      </c>
      <c r="G6" s="44" t="n">
        <v>965049468</v>
      </c>
      <c r="H6" s="44" t="n">
        <v>163327</v>
      </c>
      <c r="I6" s="44" t="n">
        <v>5909</v>
      </c>
      <c r="J6" s="44" t="n">
        <f aca="false">TRUNC(ROUND(G6*0.25,2),2)</f>
        <v>241262367</v>
      </c>
    </row>
    <row r="7" customFormat="false" ht="16.5" hidden="false" customHeight="true" outlineLevel="0" collapsed="false">
      <c r="A7" s="42" t="s">
        <v>25</v>
      </c>
      <c r="B7" s="43" t="s">
        <v>26</v>
      </c>
      <c r="C7" s="44" t="n">
        <v>61755</v>
      </c>
      <c r="D7" s="44" t="n">
        <v>146909637</v>
      </c>
      <c r="E7" s="44" t="n">
        <v>2379</v>
      </c>
      <c r="F7" s="44" t="n">
        <v>6840</v>
      </c>
      <c r="G7" s="44" t="n">
        <v>353332815</v>
      </c>
      <c r="H7" s="44" t="n">
        <v>63854</v>
      </c>
      <c r="I7" s="44" t="n">
        <v>5533</v>
      </c>
      <c r="J7" s="44" t="n">
        <f aca="false">TRUNC(ROUND(G7*0.25,2),2)</f>
        <v>88333203.75</v>
      </c>
    </row>
    <row r="8" customFormat="false" ht="16.5" hidden="false" customHeight="true" outlineLevel="0" collapsed="false">
      <c r="A8" s="42" t="s">
        <v>27</v>
      </c>
      <c r="B8" s="43" t="s">
        <v>28</v>
      </c>
      <c r="C8" s="44" t="n">
        <v>76356</v>
      </c>
      <c r="D8" s="44" t="n">
        <v>170500763</v>
      </c>
      <c r="E8" s="44" t="n">
        <v>2233</v>
      </c>
      <c r="F8" s="44" t="n">
        <v>5378</v>
      </c>
      <c r="G8" s="44" t="n">
        <v>308011251</v>
      </c>
      <c r="H8" s="44" t="n">
        <v>50627</v>
      </c>
      <c r="I8" s="44" t="n">
        <v>6084</v>
      </c>
      <c r="J8" s="44" t="n">
        <f aca="false">TRUNC(ROUND(G8*0.25,2),2)</f>
        <v>77002812.75</v>
      </c>
    </row>
    <row r="9" customFormat="false" ht="16.5" hidden="false" customHeight="true" outlineLevel="0" collapsed="false">
      <c r="A9" s="42" t="s">
        <v>29</v>
      </c>
      <c r="B9" s="43" t="s">
        <v>30</v>
      </c>
      <c r="C9" s="44" t="n">
        <v>145984</v>
      </c>
      <c r="D9" s="44" t="n">
        <v>485825460</v>
      </c>
      <c r="E9" s="44" t="n">
        <v>3328</v>
      </c>
      <c r="F9" s="44" t="n">
        <v>18322</v>
      </c>
      <c r="G9" s="44" t="n">
        <v>1363008353</v>
      </c>
      <c r="H9" s="44" t="n">
        <v>184898</v>
      </c>
      <c r="I9" s="44" t="n">
        <v>7372</v>
      </c>
      <c r="J9" s="44" t="n">
        <f aca="false">TRUNC(ROUND(G9*0.25,2),2)</f>
        <v>340752088.25</v>
      </c>
    </row>
    <row r="10" customFormat="false" ht="15" hidden="false" customHeight="true" outlineLevel="0" collapsed="false">
      <c r="A10" s="42" t="s">
        <v>31</v>
      </c>
      <c r="B10" s="43" t="s">
        <v>32</v>
      </c>
      <c r="C10" s="44" t="n">
        <v>75029</v>
      </c>
      <c r="D10" s="44" t="n">
        <v>195477340</v>
      </c>
      <c r="E10" s="44" t="n">
        <v>2605</v>
      </c>
      <c r="F10" s="44" t="n">
        <v>6369</v>
      </c>
      <c r="G10" s="44" t="n">
        <v>296342066</v>
      </c>
      <c r="H10" s="44" t="n">
        <v>50758</v>
      </c>
      <c r="I10" s="44" t="n">
        <v>5838</v>
      </c>
      <c r="J10" s="44" t="n">
        <f aca="false">TRUNC(ROUND(G10*0.25,2),2)</f>
        <v>74085516.5</v>
      </c>
    </row>
    <row r="11" customFormat="false" ht="15" hidden="false" customHeight="true" outlineLevel="0" collapsed="false">
      <c r="A11" s="42" t="s">
        <v>33</v>
      </c>
      <c r="B11" s="43" t="s">
        <v>34</v>
      </c>
      <c r="C11" s="44" t="n">
        <v>104667</v>
      </c>
      <c r="D11" s="44" t="n">
        <v>256149693</v>
      </c>
      <c r="E11" s="44" t="n">
        <v>2447</v>
      </c>
      <c r="F11" s="44" t="n">
        <v>4353</v>
      </c>
      <c r="G11" s="44" t="n">
        <v>298907449</v>
      </c>
      <c r="H11" s="44" t="n">
        <v>49822</v>
      </c>
      <c r="I11" s="44" t="n">
        <v>6000</v>
      </c>
      <c r="J11" s="44" t="n">
        <f aca="false">TRUNC(ROUND(G11*0.25,2),2)</f>
        <v>74726862.25</v>
      </c>
    </row>
    <row r="12" customFormat="false" ht="16.5" hidden="false" customHeight="true" outlineLevel="0" collapsed="false">
      <c r="A12" s="42" t="s">
        <v>35</v>
      </c>
      <c r="B12" s="43" t="s">
        <v>36</v>
      </c>
      <c r="C12" s="44" t="n">
        <v>66549</v>
      </c>
      <c r="D12" s="44" t="n">
        <v>180054044</v>
      </c>
      <c r="E12" s="44" t="n">
        <v>2706</v>
      </c>
      <c r="F12" s="44" t="n">
        <v>4375</v>
      </c>
      <c r="G12" s="44" t="n">
        <v>233486277</v>
      </c>
      <c r="H12" s="44" t="n">
        <v>39772</v>
      </c>
      <c r="I12" s="44" t="n">
        <v>5871</v>
      </c>
      <c r="J12" s="44" t="n">
        <f aca="false">TRUNC(ROUND(G12*0.25,2),2)</f>
        <v>58371569.25</v>
      </c>
    </row>
    <row r="13" customFormat="false" ht="15" hidden="false" customHeight="true" outlineLevel="0" collapsed="false">
      <c r="A13" s="42" t="s">
        <v>37</v>
      </c>
      <c r="B13" s="43" t="s">
        <v>38</v>
      </c>
      <c r="C13" s="44" t="n">
        <v>178616</v>
      </c>
      <c r="D13" s="44" t="n">
        <v>514597268</v>
      </c>
      <c r="E13" s="44" t="n">
        <v>2881</v>
      </c>
      <c r="F13" s="44" t="n">
        <v>31987</v>
      </c>
      <c r="G13" s="44" t="n">
        <v>2631520668</v>
      </c>
      <c r="H13" s="44" t="n">
        <v>298278</v>
      </c>
      <c r="I13" s="44" t="n">
        <v>8822</v>
      </c>
      <c r="J13" s="44" t="n">
        <f aca="false">TRUNC(ROUND(G13*0.25,2),2)</f>
        <v>657880167</v>
      </c>
    </row>
    <row r="14" customFormat="false" ht="16.5" hidden="false" customHeight="true" outlineLevel="0" collapsed="false">
      <c r="A14" s="42" t="s">
        <v>39</v>
      </c>
      <c r="B14" s="43" t="s">
        <v>40</v>
      </c>
      <c r="C14" s="44" t="n">
        <v>149679</v>
      </c>
      <c r="D14" s="44" t="n">
        <v>451868437</v>
      </c>
      <c r="E14" s="44" t="n">
        <v>3019</v>
      </c>
      <c r="F14" s="44" t="n">
        <v>21982</v>
      </c>
      <c r="G14" s="44" t="n">
        <v>1090501750</v>
      </c>
      <c r="H14" s="44" t="n">
        <v>173503</v>
      </c>
      <c r="I14" s="44" t="n">
        <v>6285</v>
      </c>
      <c r="J14" s="44" t="n">
        <f aca="false">TRUNC(ROUND(G14*0.25,2),2)</f>
        <v>272625437.5</v>
      </c>
    </row>
    <row r="15" customFormat="false" ht="15" hidden="false" customHeight="true" outlineLevel="0" collapsed="false">
      <c r="A15" s="42" t="s">
        <v>41</v>
      </c>
      <c r="B15" s="43" t="s">
        <v>42</v>
      </c>
      <c r="C15" s="44" t="n">
        <v>44398</v>
      </c>
      <c r="D15" s="44" t="n">
        <v>118117944</v>
      </c>
      <c r="E15" s="44" t="n">
        <v>2660</v>
      </c>
      <c r="F15" s="44" t="n">
        <v>4237</v>
      </c>
      <c r="G15" s="44" t="n">
        <v>250910913</v>
      </c>
      <c r="H15" s="44" t="n">
        <v>41816</v>
      </c>
      <c r="I15" s="44" t="n">
        <v>6000</v>
      </c>
      <c r="J15" s="44" t="n">
        <f aca="false">TRUNC(ROUND(G15*0.25,2),2)</f>
        <v>62727728.25</v>
      </c>
    </row>
    <row r="16" customFormat="false" ht="15" hidden="false" customHeight="true" outlineLevel="0" collapsed="false">
      <c r="A16" s="42" t="s">
        <v>43</v>
      </c>
      <c r="B16" s="43" t="s">
        <v>44</v>
      </c>
      <c r="C16" s="44" t="n">
        <v>106078</v>
      </c>
      <c r="D16" s="44" t="n">
        <v>289899757</v>
      </c>
      <c r="E16" s="44" t="n">
        <v>2733</v>
      </c>
      <c r="F16" s="44" t="n">
        <v>8576</v>
      </c>
      <c r="G16" s="44" t="n">
        <v>478200933</v>
      </c>
      <c r="H16" s="44" t="n">
        <v>79617</v>
      </c>
      <c r="I16" s="44" t="n">
        <v>6006</v>
      </c>
      <c r="J16" s="44" t="n">
        <f aca="false">TRUNC(ROUND(G16*0.25,2),2)</f>
        <v>119550233.25</v>
      </c>
    </row>
    <row r="17" customFormat="false" ht="15" hidden="false" customHeight="true" outlineLevel="0" collapsed="false">
      <c r="A17" s="42" t="s">
        <v>45</v>
      </c>
      <c r="B17" s="43" t="s">
        <v>46</v>
      </c>
      <c r="C17" s="44" t="n">
        <v>143191</v>
      </c>
      <c r="D17" s="44" t="n">
        <v>390045059</v>
      </c>
      <c r="E17" s="44" t="n">
        <v>2724</v>
      </c>
      <c r="F17" s="44" t="n">
        <v>14249</v>
      </c>
      <c r="G17" s="44" t="n">
        <v>906076813</v>
      </c>
      <c r="H17" s="44" t="n">
        <v>136453</v>
      </c>
      <c r="I17" s="44" t="n">
        <v>6640</v>
      </c>
      <c r="J17" s="44" t="n">
        <f aca="false">TRUNC(ROUND(G17*0.25,2),2)</f>
        <v>226519203.25</v>
      </c>
    </row>
    <row r="18" customFormat="false" ht="16.5" hidden="false" customHeight="true" outlineLevel="0" collapsed="false">
      <c r="A18" s="42" t="s">
        <v>47</v>
      </c>
      <c r="B18" s="43" t="s">
        <v>48</v>
      </c>
      <c r="C18" s="44" t="n">
        <v>124469</v>
      </c>
      <c r="D18" s="44" t="n">
        <v>375941757</v>
      </c>
      <c r="E18" s="44" t="n">
        <v>3020</v>
      </c>
      <c r="F18" s="44" t="n">
        <v>11026</v>
      </c>
      <c r="G18" s="44" t="n">
        <v>657487948</v>
      </c>
      <c r="H18" s="44" t="n">
        <v>103162</v>
      </c>
      <c r="I18" s="44" t="n">
        <v>6373</v>
      </c>
      <c r="J18" s="44" t="n">
        <f aca="false">TRUNC(ROUND(G18*0.25,2),2)</f>
        <v>164371987</v>
      </c>
    </row>
    <row r="19" customFormat="false" ht="15" hidden="false" customHeight="true" outlineLevel="0" collapsed="false">
      <c r="A19" s="42" t="s">
        <v>49</v>
      </c>
      <c r="B19" s="43" t="s">
        <v>50</v>
      </c>
      <c r="C19" s="44" t="n">
        <v>82409</v>
      </c>
      <c r="D19" s="44" t="n">
        <v>270410904</v>
      </c>
      <c r="E19" s="44" t="n">
        <v>3281</v>
      </c>
      <c r="F19" s="44" t="n">
        <v>6344</v>
      </c>
      <c r="G19" s="44" t="n">
        <v>424646072</v>
      </c>
      <c r="H19" s="44" t="n">
        <v>63684</v>
      </c>
      <c r="I19" s="44" t="n">
        <v>6668</v>
      </c>
      <c r="J19" s="44" t="n">
        <f aca="false">TRUNC(ROUND(G19*0.25,2),2)</f>
        <v>106161518</v>
      </c>
    </row>
    <row r="20" customFormat="false" ht="15" hidden="false" customHeight="true" outlineLevel="0" collapsed="false">
      <c r="A20" s="42" t="s">
        <v>51</v>
      </c>
      <c r="B20" s="43" t="s">
        <v>52</v>
      </c>
      <c r="C20" s="44" t="n">
        <v>70906</v>
      </c>
      <c r="D20" s="44" t="n">
        <v>185551568</v>
      </c>
      <c r="E20" s="44" t="n">
        <v>2617</v>
      </c>
      <c r="F20" s="44" t="n">
        <v>7359</v>
      </c>
      <c r="G20" s="44" t="n">
        <v>416940868</v>
      </c>
      <c r="H20" s="44" t="n">
        <v>72072</v>
      </c>
      <c r="I20" s="44" t="n">
        <v>5785</v>
      </c>
      <c r="J20" s="44" t="n">
        <f aca="false">TRUNC(ROUND(G20*0.25,2),2)</f>
        <v>104235217</v>
      </c>
    </row>
    <row r="21" customFormat="false" ht="15" hidden="false" customHeight="true" outlineLevel="0" collapsed="false">
      <c r="A21" s="42" t="s">
        <v>53</v>
      </c>
      <c r="B21" s="43" t="s">
        <v>54</v>
      </c>
      <c r="C21" s="44" t="n">
        <v>118813</v>
      </c>
      <c r="D21" s="44" t="n">
        <v>416235301</v>
      </c>
      <c r="E21" s="44" t="n">
        <v>3503</v>
      </c>
      <c r="F21" s="44" t="n">
        <v>8643</v>
      </c>
      <c r="G21" s="44" t="n">
        <v>456734276</v>
      </c>
      <c r="H21" s="44" t="n">
        <v>77096</v>
      </c>
      <c r="I21" s="44" t="n">
        <v>5924</v>
      </c>
      <c r="J21" s="44" t="n">
        <f aca="false">TRUNC(ROUND(G21*0.25,2),2)</f>
        <v>114183569</v>
      </c>
    </row>
    <row r="22" customFormat="false" ht="16.5" hidden="false" customHeight="true" outlineLevel="0" collapsed="false">
      <c r="A22" s="42" t="s">
        <v>55</v>
      </c>
      <c r="B22" s="43" t="s">
        <v>56</v>
      </c>
      <c r="C22" s="44" t="n">
        <v>52172</v>
      </c>
      <c r="D22" s="44" t="n">
        <v>128872200</v>
      </c>
      <c r="E22" s="44" t="n">
        <v>2470</v>
      </c>
      <c r="F22" s="44" t="n">
        <v>4461</v>
      </c>
      <c r="G22" s="44" t="n">
        <v>216644369</v>
      </c>
      <c r="H22" s="44" t="n">
        <v>35891</v>
      </c>
      <c r="I22" s="44" t="n">
        <v>6036</v>
      </c>
      <c r="J22" s="44" t="n">
        <f aca="false">TRUNC(ROUND(G22*0.25,2),2)</f>
        <v>54161092.25</v>
      </c>
    </row>
    <row r="23" customFormat="false" ht="16.5" hidden="false" customHeight="true" outlineLevel="0" collapsed="false">
      <c r="A23" s="42" t="s">
        <v>57</v>
      </c>
      <c r="B23" s="43" t="s">
        <v>58</v>
      </c>
      <c r="C23" s="44" t="n">
        <v>151103</v>
      </c>
      <c r="D23" s="44" t="n">
        <v>405688125</v>
      </c>
      <c r="E23" s="44" t="n">
        <v>2685</v>
      </c>
      <c r="F23" s="44" t="n">
        <v>19126</v>
      </c>
      <c r="G23" s="44" t="n">
        <v>1318765530</v>
      </c>
      <c r="H23" s="44" t="n">
        <v>184327</v>
      </c>
      <c r="I23" s="44" t="n">
        <v>7154</v>
      </c>
      <c r="J23" s="44" t="n">
        <f aca="false">TRUNC(ROUND(G23*0.25,2),2)</f>
        <v>329691382.5</v>
      </c>
    </row>
    <row r="24" customFormat="false" ht="15" hidden="false" customHeight="true" outlineLevel="0" collapsed="false">
      <c r="A24" s="42" t="s">
        <v>59</v>
      </c>
      <c r="B24" s="43" t="s">
        <v>60</v>
      </c>
      <c r="C24" s="44" t="n">
        <v>51236</v>
      </c>
      <c r="D24" s="44" t="n">
        <v>116892568</v>
      </c>
      <c r="E24" s="44" t="n">
        <v>2281</v>
      </c>
      <c r="F24" s="44" t="n">
        <v>4608</v>
      </c>
      <c r="G24" s="44" t="n">
        <v>216685140</v>
      </c>
      <c r="H24" s="44" t="n">
        <v>35652</v>
      </c>
      <c r="I24" s="44" t="n">
        <v>6078</v>
      </c>
      <c r="J24" s="44" t="n">
        <f aca="false">TRUNC(ROUND(G24*0.25,2),2)</f>
        <v>54171285</v>
      </c>
    </row>
    <row r="25" customFormat="false" ht="16.5" hidden="false" customHeight="true" outlineLevel="0" collapsed="false">
      <c r="A25" s="42" t="s">
        <v>61</v>
      </c>
      <c r="B25" s="43" t="s">
        <v>62</v>
      </c>
      <c r="C25" s="44" t="n">
        <v>112546</v>
      </c>
      <c r="D25" s="44" t="n">
        <v>280917913</v>
      </c>
      <c r="E25" s="44" t="n">
        <v>2496</v>
      </c>
      <c r="F25" s="44" t="n">
        <v>12255</v>
      </c>
      <c r="G25" s="44" t="n">
        <v>630700409</v>
      </c>
      <c r="H25" s="44" t="n">
        <v>113226</v>
      </c>
      <c r="I25" s="44" t="n">
        <v>5570</v>
      </c>
      <c r="J25" s="44" t="n">
        <f aca="false">TRUNC(ROUND(G25*0.25,2),2)</f>
        <v>157675102.25</v>
      </c>
    </row>
    <row r="26" customFormat="false" ht="16.5" hidden="false" customHeight="true" outlineLevel="0" collapsed="false">
      <c r="A26" s="42" t="s">
        <v>63</v>
      </c>
      <c r="B26" s="43" t="s">
        <v>64</v>
      </c>
      <c r="C26" s="44" t="n">
        <v>57521</v>
      </c>
      <c r="D26" s="44" t="n">
        <v>163866315</v>
      </c>
      <c r="E26" s="44" t="n">
        <v>2849</v>
      </c>
      <c r="F26" s="44" t="n">
        <v>3644</v>
      </c>
      <c r="G26" s="44" t="n">
        <v>179839000</v>
      </c>
      <c r="H26" s="44" t="n">
        <v>30918</v>
      </c>
      <c r="I26" s="44" t="n">
        <v>5817</v>
      </c>
      <c r="J26" s="44" t="n">
        <f aca="false">TRUNC(ROUND(G26*0.25,2),2)</f>
        <v>44959750</v>
      </c>
    </row>
    <row r="27" customFormat="false" ht="16.5" hidden="false" customHeight="true" outlineLevel="0" collapsed="false">
      <c r="A27" s="42" t="s">
        <v>65</v>
      </c>
      <c r="B27" s="43" t="s">
        <v>66</v>
      </c>
      <c r="C27" s="44" t="n">
        <v>128236</v>
      </c>
      <c r="D27" s="44" t="n">
        <v>342745559</v>
      </c>
      <c r="E27" s="44" t="n">
        <v>2673</v>
      </c>
      <c r="F27" s="44" t="n">
        <v>13812</v>
      </c>
      <c r="G27" s="44" t="n">
        <v>893819556</v>
      </c>
      <c r="H27" s="44" t="n">
        <v>135447</v>
      </c>
      <c r="I27" s="44" t="n">
        <v>6599</v>
      </c>
      <c r="J27" s="44" t="n">
        <f aca="false">TRUNC(ROUND(G27*0.25,2),2)</f>
        <v>223454889</v>
      </c>
    </row>
    <row r="28" customFormat="false" ht="16.5" hidden="false" customHeight="true" outlineLevel="0" collapsed="false">
      <c r="A28" s="42" t="s">
        <v>67</v>
      </c>
      <c r="B28" s="43" t="s">
        <v>68</v>
      </c>
      <c r="C28" s="44" t="n">
        <v>113755</v>
      </c>
      <c r="D28" s="44" t="n">
        <v>284807804</v>
      </c>
      <c r="E28" s="44" t="n">
        <v>2504</v>
      </c>
      <c r="F28" s="44" t="n">
        <v>8789</v>
      </c>
      <c r="G28" s="44" t="n">
        <v>450132519</v>
      </c>
      <c r="H28" s="44" t="n">
        <v>78076</v>
      </c>
      <c r="I28" s="44" t="n">
        <v>5765</v>
      </c>
      <c r="J28" s="44" t="n">
        <f aca="false">TRUNC(ROUND(G28*0.25,2),2)</f>
        <v>112533129.75</v>
      </c>
    </row>
    <row r="29" customFormat="false" ht="15" hidden="false" customHeight="true" outlineLevel="0" collapsed="false">
      <c r="A29" s="42" t="s">
        <v>69</v>
      </c>
      <c r="B29" s="43" t="s">
        <v>70</v>
      </c>
      <c r="C29" s="44" t="n">
        <v>91557</v>
      </c>
      <c r="D29" s="44" t="n">
        <v>219275603</v>
      </c>
      <c r="E29" s="44" t="n">
        <v>2395</v>
      </c>
      <c r="F29" s="44" t="n">
        <v>6252</v>
      </c>
      <c r="G29" s="44" t="n">
        <v>455386185</v>
      </c>
      <c r="H29" s="44" t="n">
        <v>67063</v>
      </c>
      <c r="I29" s="44" t="n">
        <v>6790</v>
      </c>
      <c r="J29" s="44" t="n">
        <f aca="false">TRUNC(ROUND(G29*0.25,2),2)</f>
        <v>113846546.25</v>
      </c>
    </row>
    <row r="30" customFormat="false" ht="15" hidden="false" customHeight="true" outlineLevel="0" collapsed="false">
      <c r="A30" s="42" t="s">
        <v>71</v>
      </c>
      <c r="B30" s="43" t="s">
        <v>72</v>
      </c>
      <c r="C30" s="44" t="n">
        <v>188391</v>
      </c>
      <c r="D30" s="44" t="n">
        <v>568410651</v>
      </c>
      <c r="E30" s="44" t="n">
        <v>3017</v>
      </c>
      <c r="F30" s="44" t="n">
        <v>17292</v>
      </c>
      <c r="G30" s="44" t="n">
        <v>1185533982</v>
      </c>
      <c r="H30" s="44" t="n">
        <v>177984</v>
      </c>
      <c r="I30" s="44" t="n">
        <v>6661</v>
      </c>
      <c r="J30" s="44" t="n">
        <f aca="false">TRUNC(ROUND(G30*0.25,2),2)</f>
        <v>296383495.5</v>
      </c>
    </row>
    <row r="31" customFormat="false" ht="15" hidden="false" customHeight="true" outlineLevel="0" collapsed="false">
      <c r="A31" s="42" t="s">
        <v>73</v>
      </c>
      <c r="B31" s="43" t="s">
        <v>74</v>
      </c>
      <c r="C31" s="44" t="n">
        <v>72999</v>
      </c>
      <c r="D31" s="44" t="n">
        <v>173275736</v>
      </c>
      <c r="E31" s="44" t="n">
        <v>2374</v>
      </c>
      <c r="F31" s="44" t="n">
        <v>7575</v>
      </c>
      <c r="G31" s="44" t="n">
        <v>433127206</v>
      </c>
      <c r="H31" s="44" t="n">
        <v>75020</v>
      </c>
      <c r="I31" s="44" t="n">
        <v>5773</v>
      </c>
      <c r="J31" s="44" t="n">
        <f aca="false">TRUNC(ROUND(G31*0.25,2),2)</f>
        <v>108281801.5</v>
      </c>
    </row>
    <row r="32" customFormat="false" ht="15" hidden="false" customHeight="true" outlineLevel="0" collapsed="false">
      <c r="A32" s="42" t="s">
        <v>75</v>
      </c>
      <c r="B32" s="43" t="s">
        <v>76</v>
      </c>
      <c r="C32" s="44" t="n">
        <v>52754</v>
      </c>
      <c r="D32" s="44" t="n">
        <v>140490832</v>
      </c>
      <c r="E32" s="44" t="n">
        <v>2663</v>
      </c>
      <c r="F32" s="44" t="n">
        <v>5182</v>
      </c>
      <c r="G32" s="44" t="n">
        <v>271773402</v>
      </c>
      <c r="H32" s="44" t="n">
        <v>45921</v>
      </c>
      <c r="I32" s="44" t="n">
        <v>5918</v>
      </c>
      <c r="J32" s="44" t="n">
        <f aca="false">TRUNC(ROUND(G32*0.25,2),2)</f>
        <v>67943350.5</v>
      </c>
    </row>
    <row r="33" customFormat="false" ht="15" hidden="false" customHeight="true" outlineLevel="0" collapsed="false">
      <c r="A33" s="42" t="s">
        <v>77</v>
      </c>
      <c r="B33" s="43" t="s">
        <v>78</v>
      </c>
      <c r="C33" s="44" t="n">
        <v>99134</v>
      </c>
      <c r="D33" s="44" t="n">
        <v>284191287</v>
      </c>
      <c r="E33" s="44" t="n">
        <v>2867</v>
      </c>
      <c r="F33" s="44" t="n">
        <v>11790</v>
      </c>
      <c r="G33" s="44" t="n">
        <v>1068338340</v>
      </c>
      <c r="H33" s="44" t="n">
        <v>140131</v>
      </c>
      <c r="I33" s="44" t="n">
        <v>7624</v>
      </c>
      <c r="J33" s="44" t="n">
        <f aca="false">TRUNC(ROUND(G33*0.25,2),2)</f>
        <v>267084585</v>
      </c>
    </row>
    <row r="34" customFormat="false" ht="15" hidden="false" customHeight="true" outlineLevel="0" collapsed="false">
      <c r="A34" s="42" t="s">
        <v>79</v>
      </c>
      <c r="B34" s="43" t="s">
        <v>80</v>
      </c>
      <c r="C34" s="44" t="n">
        <v>134353</v>
      </c>
      <c r="D34" s="44" t="n">
        <v>317474149</v>
      </c>
      <c r="E34" s="44" t="n">
        <v>2363</v>
      </c>
      <c r="F34" s="44" t="n">
        <v>14655</v>
      </c>
      <c r="G34" s="44" t="n">
        <v>667665697</v>
      </c>
      <c r="H34" s="44" t="n">
        <v>124572</v>
      </c>
      <c r="I34" s="44" t="n">
        <v>5360</v>
      </c>
      <c r="J34" s="44" t="n">
        <f aca="false">TRUNC(ROUND(G34*0.25,2),2)</f>
        <v>166916424.25</v>
      </c>
    </row>
    <row r="35" customFormat="false" ht="15" hidden="false" customHeight="true" outlineLevel="0" collapsed="false">
      <c r="A35" s="42" t="s">
        <v>81</v>
      </c>
      <c r="B35" s="43" t="s">
        <v>82</v>
      </c>
      <c r="C35" s="44" t="n">
        <v>81213</v>
      </c>
      <c r="D35" s="44" t="n">
        <v>200499356</v>
      </c>
      <c r="E35" s="44" t="n">
        <v>2469</v>
      </c>
      <c r="F35" s="44" t="n">
        <v>4508</v>
      </c>
      <c r="G35" s="44" t="n">
        <v>235844636</v>
      </c>
      <c r="H35" s="44" t="n">
        <v>39637</v>
      </c>
      <c r="I35" s="44" t="n">
        <v>5950</v>
      </c>
      <c r="J35" s="44" t="n">
        <f aca="false">TRUNC(ROUND(G35*0.25,2),2)</f>
        <v>58961159</v>
      </c>
    </row>
    <row r="36" customFormat="false" ht="16.5" hidden="false" customHeight="true" outlineLevel="0" collapsed="false">
      <c r="A36" s="42" t="s">
        <v>83</v>
      </c>
      <c r="B36" s="43" t="s">
        <v>84</v>
      </c>
      <c r="C36" s="44" t="n">
        <v>152185</v>
      </c>
      <c r="D36" s="44" t="n">
        <v>429494132</v>
      </c>
      <c r="E36" s="44" t="n">
        <v>2822</v>
      </c>
      <c r="F36" s="44" t="n">
        <v>23359</v>
      </c>
      <c r="G36" s="44" t="n">
        <v>2100497508</v>
      </c>
      <c r="H36" s="44" t="n">
        <v>258714</v>
      </c>
      <c r="I36" s="44" t="n">
        <v>8119</v>
      </c>
      <c r="J36" s="44" t="n">
        <f aca="false">TRUNC(ROUND(G36*0.25,2),2)</f>
        <v>525124377</v>
      </c>
    </row>
    <row r="37" customFormat="false" ht="15" hidden="false" customHeight="true" outlineLevel="0" collapsed="false">
      <c r="A37" s="42" t="s">
        <v>85</v>
      </c>
      <c r="B37" s="43" t="s">
        <v>86</v>
      </c>
      <c r="C37" s="44" t="n">
        <v>45016</v>
      </c>
      <c r="D37" s="44" t="n">
        <v>117248599</v>
      </c>
      <c r="E37" s="44" t="n">
        <v>2605</v>
      </c>
      <c r="F37" s="44" t="n">
        <v>4286</v>
      </c>
      <c r="G37" s="44" t="n">
        <v>276403867</v>
      </c>
      <c r="H37" s="44" t="n">
        <v>43127</v>
      </c>
      <c r="I37" s="44" t="n">
        <v>6409</v>
      </c>
      <c r="J37" s="44" t="n">
        <f aca="false">TRUNC(ROUND(G37*0.25,2),2)</f>
        <v>69100966.75</v>
      </c>
    </row>
    <row r="38" customFormat="false" ht="15" hidden="false" customHeight="true" outlineLevel="0" collapsed="false">
      <c r="A38" s="42" t="s">
        <v>87</v>
      </c>
      <c r="B38" s="43" t="s">
        <v>88</v>
      </c>
      <c r="C38" s="44" t="n">
        <v>80400</v>
      </c>
      <c r="D38" s="44" t="n">
        <v>183581175</v>
      </c>
      <c r="E38" s="44" t="n">
        <v>2283</v>
      </c>
      <c r="F38" s="44" t="n">
        <v>5589</v>
      </c>
      <c r="G38" s="44" t="n">
        <v>285610577</v>
      </c>
      <c r="H38" s="44" t="n">
        <v>52302</v>
      </c>
      <c r="I38" s="44" t="n">
        <v>5461</v>
      </c>
      <c r="J38" s="44" t="n">
        <f aca="false">TRUNC(ROUND(G38*0.25,2),2)</f>
        <v>71402644.25</v>
      </c>
    </row>
    <row r="39" customFormat="false" ht="15" hidden="false" customHeight="true" outlineLevel="0" collapsed="false">
      <c r="A39" s="42" t="s">
        <v>89</v>
      </c>
      <c r="B39" s="43" t="s">
        <v>90</v>
      </c>
      <c r="C39" s="44" t="n">
        <v>95862</v>
      </c>
      <c r="D39" s="44" t="n">
        <v>263270076</v>
      </c>
      <c r="E39" s="44" t="n">
        <v>2746</v>
      </c>
      <c r="F39" s="44" t="n">
        <v>8221</v>
      </c>
      <c r="G39" s="44" t="n">
        <v>440269994</v>
      </c>
      <c r="H39" s="44" t="n">
        <v>77858</v>
      </c>
      <c r="I39" s="44" t="n">
        <v>5655</v>
      </c>
      <c r="J39" s="44" t="n">
        <f aca="false">TRUNC(ROUND(G39*0.25,2),2)</f>
        <v>110067498.5</v>
      </c>
    </row>
    <row r="40" customFormat="false" ht="15" hidden="false" customHeight="true" outlineLevel="0" collapsed="false">
      <c r="A40" s="42" t="s">
        <v>91</v>
      </c>
      <c r="B40" s="43" t="s">
        <v>92</v>
      </c>
      <c r="C40" s="44" t="n">
        <v>72115</v>
      </c>
      <c r="D40" s="44" t="n">
        <v>163812353</v>
      </c>
      <c r="E40" s="44" t="n">
        <v>2272</v>
      </c>
      <c r="F40" s="44" t="n">
        <v>5969</v>
      </c>
      <c r="G40" s="44" t="n">
        <v>316713021</v>
      </c>
      <c r="H40" s="44" t="n">
        <v>55941</v>
      </c>
      <c r="I40" s="44" t="n">
        <v>5662</v>
      </c>
      <c r="J40" s="44" t="n">
        <f aca="false">TRUNC(ROUND(G40*0.25,2),2)</f>
        <v>79178255.25</v>
      </c>
    </row>
    <row r="41" customFormat="false" ht="16.5" hidden="false" customHeight="true" outlineLevel="0" collapsed="false">
      <c r="A41" s="42" t="s">
        <v>93</v>
      </c>
      <c r="B41" s="43" t="s">
        <v>94</v>
      </c>
      <c r="C41" s="44" t="n">
        <v>57120</v>
      </c>
      <c r="D41" s="44" t="n">
        <v>136071400</v>
      </c>
      <c r="E41" s="44" t="n">
        <v>2382</v>
      </c>
      <c r="F41" s="44" t="n">
        <v>3580</v>
      </c>
      <c r="G41" s="44" t="n">
        <v>213065806</v>
      </c>
      <c r="H41" s="44" t="n">
        <v>33987</v>
      </c>
      <c r="I41" s="44" t="n">
        <v>6269</v>
      </c>
      <c r="J41" s="44" t="n">
        <f aca="false">TRUNC(ROUND(G41*0.25,2),2)</f>
        <v>53266451.5</v>
      </c>
    </row>
    <row r="42" customFormat="false" ht="15" hidden="false" customHeight="true" outlineLevel="0" collapsed="false">
      <c r="A42" s="42" t="s">
        <v>95</v>
      </c>
      <c r="B42" s="43" t="s">
        <v>96</v>
      </c>
      <c r="C42" s="44" t="n">
        <v>467225</v>
      </c>
      <c r="D42" s="44" t="n">
        <v>1669741475</v>
      </c>
      <c r="E42" s="44" t="n">
        <f aca="false">D42/C42</f>
        <v>3573.74171972818</v>
      </c>
      <c r="F42" s="44" t="n">
        <v>98717</v>
      </c>
      <c r="G42" s="44" t="n">
        <v>14730222018</v>
      </c>
      <c r="H42" s="44" t="n">
        <v>1477105</v>
      </c>
      <c r="I42" s="44" t="n">
        <v>9972</v>
      </c>
      <c r="J42" s="44" t="n">
        <f aca="false">TRUNC(ROUND(G42*0.25,2),2)</f>
        <v>3682555504.5</v>
      </c>
    </row>
    <row r="43" customFormat="false" ht="15" hidden="false" customHeight="true" outlineLevel="0" collapsed="false">
      <c r="A43" s="42" t="s">
        <v>97</v>
      </c>
      <c r="B43" s="43" t="s">
        <v>98</v>
      </c>
      <c r="C43" s="44" t="n">
        <v>79062</v>
      </c>
      <c r="D43" s="44" t="n">
        <v>219369906</v>
      </c>
      <c r="E43" s="44" t="n">
        <v>2775</v>
      </c>
      <c r="F43" s="44" t="n">
        <v>27352</v>
      </c>
      <c r="G43" s="44" t="n">
        <v>1866272848</v>
      </c>
      <c r="H43" s="44" t="n">
        <v>252094</v>
      </c>
      <c r="I43" s="44" t="n">
        <v>7403</v>
      </c>
      <c r="J43" s="44" t="n">
        <f aca="false">TRUNC(ROUND(G43*0.25,2),2)</f>
        <v>466568212</v>
      </c>
    </row>
    <row r="44" customFormat="false" ht="15" hidden="false" customHeight="true" outlineLevel="0" collapsed="false">
      <c r="A44" s="43" t="s">
        <v>146</v>
      </c>
      <c r="B44" s="43"/>
      <c r="C44" s="44" t="n">
        <f aca="false">SUBTOTAL(109,Table1[Număr fizic pensionari])</f>
        <v>4583267</v>
      </c>
      <c r="D44" s="44" t="n">
        <f aca="false">SUBTOTAL(109,Table1[Valoarea totală a drepturilor de pensie cuvenite       -lei-])</f>
        <v>12919846140</v>
      </c>
      <c r="E44" s="43"/>
      <c r="F44" s="44" t="n">
        <f aca="false">SUBTOTAL(109,Table1[Numar de angajatori])</f>
        <v>536155</v>
      </c>
      <c r="G44" s="44" t="n">
        <f aca="false">SUBTOTAL(109,Table1[Fond de salarii])</f>
        <v>42850723661</v>
      </c>
      <c r="H44" s="44" t="n">
        <f aca="false">SUBTOTAL(109,Table1[Numarul de asigurati])</f>
        <v>5678396</v>
      </c>
      <c r="I44" s="44" t="n">
        <f aca="false">Table1[[#Totals],[Fond de salarii]]/Table1[[#Totals],[Numarul de asigurati]]</f>
        <v>7546.27251445655</v>
      </c>
      <c r="J44" s="44" t="n">
        <f aca="false">SUBTOTAL(109,Table1[Aproximativ 25%])</f>
        <v>10712680915.25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4"/>
  <sheetViews>
    <sheetView showFormulas="false" showGridLines="true" showRowColHeaders="true" showZeros="true" rightToLeft="false" tabSelected="true" showOutlineSymbols="true" defaultGridColor="true" view="normal" topLeftCell="A9" colorId="64" zoomScale="100" zoomScaleNormal="100" zoomScalePageLayoutView="100" workbookViewId="0">
      <selection pane="topLeft" activeCell="D17" activeCellId="0" sqref="D17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13"/>
    <col collapsed="false" customWidth="true" hidden="false" outlineLevel="0" max="3" min="3" style="1" width="23.28"/>
    <col collapsed="false" customWidth="true" hidden="false" outlineLevel="0" max="4" min="4" style="1" width="24.43"/>
    <col collapsed="false" customWidth="true" hidden="false" outlineLevel="0" max="5" min="5" style="1" width="24"/>
    <col collapsed="false" customWidth="true" hidden="false" outlineLevel="0" max="6" min="6" style="1" width="21.14"/>
    <col collapsed="false" customWidth="true" hidden="false" outlineLevel="0" max="7" min="7" style="1" width="16.14"/>
    <col collapsed="false" customWidth="true" hidden="false" outlineLevel="0" max="8" min="8" style="1" width="21.71"/>
    <col collapsed="false" customWidth="true" hidden="false" outlineLevel="0" max="9" min="9" style="1" width="20.14"/>
    <col collapsed="false" customWidth="true" hidden="false" outlineLevel="0" max="10" min="10" style="1" width="18.14"/>
  </cols>
  <sheetData>
    <row r="1" customFormat="false" ht="15" hidden="false" customHeight="true" outlineLevel="0" collapsed="false">
      <c r="A1" s="45" t="s">
        <v>137</v>
      </c>
      <c r="B1" s="45" t="s">
        <v>138</v>
      </c>
      <c r="C1" s="45" t="s">
        <v>3</v>
      </c>
      <c r="D1" s="45" t="s">
        <v>139</v>
      </c>
      <c r="E1" s="45" t="s">
        <v>140</v>
      </c>
      <c r="F1" s="45" t="s">
        <v>141</v>
      </c>
      <c r="G1" s="45" t="s">
        <v>142</v>
      </c>
      <c r="H1" s="45" t="s">
        <v>143</v>
      </c>
      <c r="I1" s="45" t="s">
        <v>144</v>
      </c>
      <c r="J1" s="41" t="s">
        <v>145</v>
      </c>
    </row>
    <row r="2" customFormat="false" ht="15" hidden="false" customHeight="true" outlineLevel="0" collapsed="false">
      <c r="A2" s="1" t="s">
        <v>15</v>
      </c>
      <c r="B2" s="1" t="s">
        <v>16</v>
      </c>
      <c r="C2" s="1" t="n">
        <v>84995</v>
      </c>
      <c r="D2" s="1" t="n">
        <v>239858906</v>
      </c>
      <c r="E2" s="1" t="n">
        <v>2822</v>
      </c>
      <c r="F2" s="1" t="n">
        <v>9728</v>
      </c>
      <c r="G2" s="1" t="n">
        <v>603569775</v>
      </c>
      <c r="H2" s="1" t="n">
        <v>97923</v>
      </c>
      <c r="I2" s="1" t="n">
        <v>6164</v>
      </c>
      <c r="J2" s="44" t="n">
        <f aca="false">TRUNC(ROUND(G2*0.25,2),2)</f>
        <v>150892443.75</v>
      </c>
    </row>
    <row r="3" customFormat="false" ht="15" hidden="false" customHeight="true" outlineLevel="0" collapsed="false">
      <c r="A3" s="1" t="s">
        <v>17</v>
      </c>
      <c r="B3" s="1" t="s">
        <v>18</v>
      </c>
      <c r="C3" s="1" t="n">
        <v>96672</v>
      </c>
      <c r="D3" s="1" t="n">
        <v>247108721</v>
      </c>
      <c r="E3" s="1" t="n">
        <v>2556</v>
      </c>
      <c r="F3" s="1" t="n">
        <v>12380</v>
      </c>
      <c r="G3" s="1" t="n">
        <v>748198980</v>
      </c>
      <c r="H3" s="1" t="n">
        <v>124443</v>
      </c>
      <c r="I3" s="1" t="n">
        <v>6012</v>
      </c>
      <c r="J3" s="46" t="n">
        <f aca="false">TRUNC(ROUND(G3*0.25,2),2)</f>
        <v>187049745</v>
      </c>
    </row>
    <row r="4" customFormat="false" ht="15" hidden="false" customHeight="true" outlineLevel="0" collapsed="false">
      <c r="A4" s="1" t="s">
        <v>19</v>
      </c>
      <c r="B4" s="1" t="s">
        <v>20</v>
      </c>
      <c r="C4" s="1" t="n">
        <v>144451</v>
      </c>
      <c r="D4" s="1" t="n">
        <v>431978131</v>
      </c>
      <c r="E4" s="1" t="n">
        <v>2990</v>
      </c>
      <c r="F4" s="1" t="n">
        <v>16806</v>
      </c>
      <c r="G4" s="1" t="n">
        <v>1226503192</v>
      </c>
      <c r="H4" s="1" t="n">
        <v>186964</v>
      </c>
      <c r="I4" s="1" t="n">
        <v>6560</v>
      </c>
      <c r="J4" s="46" t="n">
        <f aca="false">TRUNC(ROUND(G4*0.25,2),2)</f>
        <v>306625798</v>
      </c>
    </row>
    <row r="5" customFormat="false" ht="15" hidden="false" customHeight="true" outlineLevel="0" collapsed="false">
      <c r="A5" s="1" t="s">
        <v>21</v>
      </c>
      <c r="B5" s="1" t="s">
        <v>22</v>
      </c>
      <c r="C5" s="1" t="n">
        <v>136985</v>
      </c>
      <c r="D5" s="1" t="n">
        <v>372958304</v>
      </c>
      <c r="E5" s="1" t="n">
        <v>2723</v>
      </c>
      <c r="F5" s="1" t="n">
        <v>11378</v>
      </c>
      <c r="G5" s="1" t="n">
        <v>834672258</v>
      </c>
      <c r="H5" s="1" t="n">
        <v>131785</v>
      </c>
      <c r="I5" s="1" t="n">
        <v>6334</v>
      </c>
      <c r="J5" s="46" t="n">
        <f aca="false">TRUNC(ROUND(G5*0.25,2),2)</f>
        <v>208668064.5</v>
      </c>
    </row>
    <row r="6" customFormat="false" ht="15" hidden="false" customHeight="true" outlineLevel="0" collapsed="false">
      <c r="A6" s="1" t="s">
        <v>23</v>
      </c>
      <c r="B6" s="1" t="s">
        <v>24</v>
      </c>
      <c r="C6" s="1" t="n">
        <v>131553</v>
      </c>
      <c r="D6" s="1" t="n">
        <v>347680653</v>
      </c>
      <c r="E6" s="1" t="n">
        <v>2643</v>
      </c>
      <c r="F6" s="1" t="n">
        <v>19833</v>
      </c>
      <c r="G6" s="1" t="n">
        <v>982215121</v>
      </c>
      <c r="H6" s="1" t="n">
        <v>172809</v>
      </c>
      <c r="I6" s="1" t="n">
        <v>5684</v>
      </c>
      <c r="J6" s="46" t="n">
        <f aca="false">TRUNC(ROUND(G6*0.25,2),2)</f>
        <v>245553780.25</v>
      </c>
    </row>
    <row r="7" customFormat="false" ht="15" hidden="false" customHeight="true" outlineLevel="0" collapsed="false">
      <c r="A7" s="1" t="s">
        <v>25</v>
      </c>
      <c r="B7" s="1" t="s">
        <v>26</v>
      </c>
      <c r="C7" s="1" t="n">
        <v>60959</v>
      </c>
      <c r="D7" s="1" t="n">
        <v>144096933</v>
      </c>
      <c r="E7" s="1" t="n">
        <v>2364</v>
      </c>
      <c r="F7" s="1" t="n">
        <v>7644</v>
      </c>
      <c r="G7" s="1" t="n">
        <v>383175961</v>
      </c>
      <c r="H7" s="1" t="n">
        <v>70433</v>
      </c>
      <c r="I7" s="1" t="n">
        <v>5440</v>
      </c>
      <c r="J7" s="46" t="n">
        <f aca="false">TRUNC(ROUND(G7*0.25,2),2)</f>
        <v>95793990.25</v>
      </c>
    </row>
    <row r="8" customFormat="false" ht="15" hidden="false" customHeight="true" outlineLevel="0" collapsed="false">
      <c r="A8" s="1" t="s">
        <v>27</v>
      </c>
      <c r="B8" s="1" t="s">
        <v>28</v>
      </c>
      <c r="C8" s="1" t="n">
        <v>76093</v>
      </c>
      <c r="D8" s="1" t="n">
        <v>169208169</v>
      </c>
      <c r="E8" s="1" t="n">
        <v>2224</v>
      </c>
      <c r="F8" s="1" t="n">
        <v>5805</v>
      </c>
      <c r="G8" s="1" t="n">
        <v>322928534</v>
      </c>
      <c r="H8" s="1" t="n">
        <v>54069</v>
      </c>
      <c r="I8" s="1" t="n">
        <v>5973</v>
      </c>
      <c r="J8" s="46" t="n">
        <f aca="false">TRUNC(ROUND(G8*0.25,2),2)</f>
        <v>80732133.5</v>
      </c>
    </row>
    <row r="9" customFormat="false" ht="15" hidden="false" customHeight="true" outlineLevel="0" collapsed="false">
      <c r="A9" s="1" t="s">
        <v>29</v>
      </c>
      <c r="B9" s="1" t="s">
        <v>30</v>
      </c>
      <c r="C9" s="1" t="n">
        <v>145738</v>
      </c>
      <c r="D9" s="1" t="n">
        <v>483426604</v>
      </c>
      <c r="E9" s="1" t="n">
        <v>3317</v>
      </c>
      <c r="F9" s="1" t="n">
        <v>20496</v>
      </c>
      <c r="G9" s="1" t="n">
        <v>1394694970</v>
      </c>
      <c r="H9" s="1" t="n">
        <v>203970</v>
      </c>
      <c r="I9" s="1" t="n">
        <v>6838</v>
      </c>
      <c r="J9" s="46" t="n">
        <f aca="false">TRUNC(ROUND(G9*0.25,2),2)</f>
        <v>348673742.5</v>
      </c>
    </row>
    <row r="10" customFormat="false" ht="15" hidden="false" customHeight="true" outlineLevel="0" collapsed="false">
      <c r="A10" s="1" t="s">
        <v>31</v>
      </c>
      <c r="B10" s="1" t="s">
        <v>32</v>
      </c>
      <c r="C10" s="1" t="n">
        <v>74573</v>
      </c>
      <c r="D10" s="1" t="n">
        <v>194684210</v>
      </c>
      <c r="E10" s="1" t="n">
        <v>2611</v>
      </c>
      <c r="F10" s="1" t="n">
        <v>6963</v>
      </c>
      <c r="G10" s="1" t="n">
        <v>313361111</v>
      </c>
      <c r="H10" s="1" t="n">
        <v>56190</v>
      </c>
      <c r="I10" s="1" t="n">
        <v>5577</v>
      </c>
      <c r="J10" s="46" t="n">
        <f aca="false">TRUNC(ROUND(G10*0.25,2),2)</f>
        <v>78340277.75</v>
      </c>
    </row>
    <row r="11" customFormat="false" ht="15" hidden="false" customHeight="true" outlineLevel="0" collapsed="false">
      <c r="A11" s="1" t="s">
        <v>33</v>
      </c>
      <c r="B11" s="1" t="s">
        <v>34</v>
      </c>
      <c r="C11" s="1" t="n">
        <v>104514</v>
      </c>
      <c r="D11" s="1" t="n">
        <v>255072270</v>
      </c>
      <c r="E11" s="1" t="n">
        <v>2441</v>
      </c>
      <c r="F11" s="1" t="n">
        <v>8473</v>
      </c>
      <c r="G11" s="1" t="n">
        <v>486808454</v>
      </c>
      <c r="H11" s="1" t="n">
        <v>82837</v>
      </c>
      <c r="I11" s="1" t="n">
        <v>5877</v>
      </c>
      <c r="J11" s="46" t="n">
        <f aca="false">TRUNC(ROUND(G11*0.25,2),2)</f>
        <v>121702113.5</v>
      </c>
    </row>
    <row r="12" customFormat="false" ht="15" hidden="false" customHeight="true" outlineLevel="0" collapsed="false">
      <c r="A12" s="1" t="s">
        <v>35</v>
      </c>
      <c r="B12" s="1" t="s">
        <v>36</v>
      </c>
      <c r="C12" s="1" t="n">
        <v>66641</v>
      </c>
      <c r="D12" s="1" t="n">
        <v>179870293</v>
      </c>
      <c r="E12" s="1" t="n">
        <v>2699</v>
      </c>
      <c r="F12" s="1" t="n">
        <v>4840</v>
      </c>
      <c r="G12" s="1" t="n">
        <v>263231346</v>
      </c>
      <c r="H12" s="1" t="n">
        <v>46002</v>
      </c>
      <c r="I12" s="1" t="n">
        <v>5722</v>
      </c>
      <c r="J12" s="46" t="n">
        <f aca="false">TRUNC(ROUND(G12*0.25,2),2)</f>
        <v>65807836.5</v>
      </c>
    </row>
    <row r="13" customFormat="false" ht="15" hidden="false" customHeight="true" outlineLevel="0" collapsed="false">
      <c r="A13" s="1" t="s">
        <v>37</v>
      </c>
      <c r="B13" s="1" t="s">
        <v>38</v>
      </c>
      <c r="C13" s="1" t="n">
        <v>176302</v>
      </c>
      <c r="D13" s="1" t="n">
        <v>506376961</v>
      </c>
      <c r="E13" s="1" t="n">
        <v>2872</v>
      </c>
      <c r="F13" s="1" t="n">
        <v>34271</v>
      </c>
      <c r="G13" s="1" t="n">
        <v>2569326105</v>
      </c>
      <c r="H13" s="1" t="n">
        <v>318200</v>
      </c>
      <c r="I13" s="1" t="n">
        <v>8075</v>
      </c>
      <c r="J13" s="46" t="n">
        <f aca="false">TRUNC(ROUND(G13*0.25,2),2)</f>
        <v>642331526.25</v>
      </c>
    </row>
    <row r="14" customFormat="false" ht="15" hidden="false" customHeight="true" outlineLevel="0" collapsed="false">
      <c r="A14" s="1" t="s">
        <v>39</v>
      </c>
      <c r="B14" s="1" t="s">
        <v>40</v>
      </c>
      <c r="C14" s="1" t="n">
        <v>148440</v>
      </c>
      <c r="D14" s="1" t="n">
        <v>445995087</v>
      </c>
      <c r="E14" s="1" t="n">
        <v>3005</v>
      </c>
      <c r="F14" s="1" t="n">
        <v>23719</v>
      </c>
      <c r="G14" s="1" t="n">
        <v>1126035993</v>
      </c>
      <c r="H14" s="1" t="n">
        <v>184664</v>
      </c>
      <c r="I14" s="1" t="n">
        <v>6098</v>
      </c>
      <c r="J14" s="46" t="n">
        <f aca="false">TRUNC(ROUND(G14*0.25,2),2)</f>
        <v>281508998.25</v>
      </c>
    </row>
    <row r="15" customFormat="false" ht="15" hidden="false" customHeight="true" outlineLevel="0" collapsed="false">
      <c r="A15" s="1" t="s">
        <v>41</v>
      </c>
      <c r="B15" s="1" t="s">
        <v>42</v>
      </c>
      <c r="C15" s="1" t="n">
        <v>44192</v>
      </c>
      <c r="D15" s="1" t="n">
        <v>116759189</v>
      </c>
      <c r="E15" s="1" t="n">
        <v>2642</v>
      </c>
      <c r="F15" s="1" t="n">
        <v>4531</v>
      </c>
      <c r="G15" s="1" t="n">
        <v>263456494</v>
      </c>
      <c r="H15" s="1" t="n">
        <v>44631</v>
      </c>
      <c r="I15" s="1" t="n">
        <v>5903</v>
      </c>
      <c r="J15" s="46" t="n">
        <f aca="false">TRUNC(ROUND(G15*0.25,2),2)</f>
        <v>65864123.5</v>
      </c>
    </row>
    <row r="16" customFormat="false" ht="15" hidden="false" customHeight="true" outlineLevel="0" collapsed="false">
      <c r="A16" s="1" t="s">
        <v>43</v>
      </c>
      <c r="B16" s="1" t="s">
        <v>44</v>
      </c>
      <c r="C16" s="1" t="n">
        <v>106294</v>
      </c>
      <c r="D16" s="1" t="n">
        <v>289659253</v>
      </c>
      <c r="E16" s="1" t="n">
        <v>2725</v>
      </c>
      <c r="F16" s="1" t="n">
        <v>9314</v>
      </c>
      <c r="G16" s="1" t="n">
        <v>497681747</v>
      </c>
      <c r="H16" s="1" t="n">
        <v>84692</v>
      </c>
      <c r="I16" s="1" t="n">
        <v>5876</v>
      </c>
      <c r="J16" s="46" t="n">
        <f aca="false">TRUNC(ROUND(G16*0.25,2),2)</f>
        <v>124420436.75</v>
      </c>
    </row>
    <row r="17" customFormat="false" ht="15" hidden="false" customHeight="true" outlineLevel="0" collapsed="false">
      <c r="A17" s="1" t="s">
        <v>45</v>
      </c>
      <c r="B17" s="1" t="s">
        <v>46</v>
      </c>
      <c r="C17" s="1" t="n">
        <v>143133</v>
      </c>
      <c r="D17" s="1" t="n">
        <v>387824070</v>
      </c>
      <c r="E17" s="1" t="n">
        <v>2710</v>
      </c>
      <c r="F17" s="1" t="n">
        <v>16100</v>
      </c>
      <c r="G17" s="1" t="n">
        <v>949864558</v>
      </c>
      <c r="H17" s="1" t="n">
        <v>150022</v>
      </c>
      <c r="I17" s="1" t="n">
        <v>6332</v>
      </c>
      <c r="J17" s="46" t="n">
        <f aca="false">TRUNC(ROUND(G17*0.25,2),2)</f>
        <v>237466139.5</v>
      </c>
    </row>
    <row r="18" customFormat="false" ht="15" hidden="false" customHeight="true" outlineLevel="0" collapsed="false">
      <c r="A18" s="1" t="s">
        <v>47</v>
      </c>
      <c r="B18" s="1" t="s">
        <v>48</v>
      </c>
      <c r="C18" s="1" t="n">
        <v>124632</v>
      </c>
      <c r="D18" s="1" t="n">
        <v>377429644</v>
      </c>
      <c r="E18" s="1" t="n">
        <v>3028</v>
      </c>
      <c r="F18" s="1" t="n">
        <v>12180</v>
      </c>
      <c r="G18" s="1" t="n">
        <v>735850640</v>
      </c>
      <c r="H18" s="1" t="n">
        <v>116909</v>
      </c>
      <c r="I18" s="1" t="n">
        <v>6294</v>
      </c>
      <c r="J18" s="46" t="n">
        <f aca="false">TRUNC(ROUND(G18*0.25,2),2)</f>
        <v>183962660</v>
      </c>
    </row>
    <row r="19" customFormat="false" ht="15" hidden="false" customHeight="true" outlineLevel="0" collapsed="false">
      <c r="A19" s="1" t="s">
        <v>49</v>
      </c>
      <c r="B19" s="1" t="s">
        <v>50</v>
      </c>
      <c r="C19" s="1" t="n">
        <v>81791</v>
      </c>
      <c r="D19" s="1" t="n">
        <v>263725989</v>
      </c>
      <c r="E19" s="1" t="n">
        <v>3224</v>
      </c>
      <c r="F19" s="1" t="n">
        <v>7154</v>
      </c>
      <c r="G19" s="1" t="n">
        <v>448296337</v>
      </c>
      <c r="H19" s="1" t="n">
        <v>69567</v>
      </c>
      <c r="I19" s="1" t="n">
        <v>6444</v>
      </c>
      <c r="J19" s="46" t="n">
        <f aca="false">TRUNC(ROUND(G19*0.25,2),2)</f>
        <v>112074084.25</v>
      </c>
    </row>
    <row r="20" customFormat="false" ht="15" hidden="false" customHeight="true" outlineLevel="0" collapsed="false">
      <c r="A20" s="1" t="s">
        <v>51</v>
      </c>
      <c r="B20" s="1" t="s">
        <v>52</v>
      </c>
      <c r="C20" s="1" t="n">
        <v>70694</v>
      </c>
      <c r="D20" s="1" t="n">
        <v>184633529</v>
      </c>
      <c r="E20" s="1" t="n">
        <v>2612</v>
      </c>
      <c r="F20" s="1" t="n">
        <v>7999</v>
      </c>
      <c r="G20" s="1" t="n">
        <v>435796298</v>
      </c>
      <c r="H20" s="1" t="n">
        <v>77069</v>
      </c>
      <c r="I20" s="1" t="n">
        <v>5655</v>
      </c>
      <c r="J20" s="46" t="n">
        <f aca="false">TRUNC(ROUND(G20*0.25,2),2)</f>
        <v>108949074.5</v>
      </c>
    </row>
    <row r="21" customFormat="false" ht="15" hidden="false" customHeight="true" outlineLevel="0" collapsed="false">
      <c r="A21" s="1" t="s">
        <v>53</v>
      </c>
      <c r="B21" s="1" t="s">
        <v>54</v>
      </c>
      <c r="C21" s="1" t="n">
        <v>119692</v>
      </c>
      <c r="D21" s="1" t="n">
        <v>419477183</v>
      </c>
      <c r="E21" s="1" t="n">
        <v>3505</v>
      </c>
      <c r="F21" s="1" t="n">
        <v>9449</v>
      </c>
      <c r="G21" s="1" t="n">
        <v>490391885</v>
      </c>
      <c r="H21" s="1" t="n">
        <v>87246</v>
      </c>
      <c r="I21" s="1" t="n">
        <v>5621</v>
      </c>
      <c r="J21" s="46" t="n">
        <f aca="false">TRUNC(ROUND(G21*0.25,2),2)</f>
        <v>122597971.25</v>
      </c>
    </row>
    <row r="22" customFormat="false" ht="15" hidden="false" customHeight="true" outlineLevel="0" collapsed="false">
      <c r="A22" s="1" t="s">
        <v>55</v>
      </c>
      <c r="B22" s="1" t="s">
        <v>56</v>
      </c>
      <c r="C22" s="1" t="n">
        <v>51736</v>
      </c>
      <c r="D22" s="1" t="n">
        <v>127392445</v>
      </c>
      <c r="E22" s="1" t="n">
        <v>2462</v>
      </c>
      <c r="F22" s="1" t="n">
        <v>5021</v>
      </c>
      <c r="G22" s="1" t="n">
        <v>246380492</v>
      </c>
      <c r="H22" s="1" t="n">
        <v>40526</v>
      </c>
      <c r="I22" s="1" t="n">
        <v>6080</v>
      </c>
      <c r="J22" s="46" t="n">
        <f aca="false">TRUNC(ROUND(G22*0.25,2),2)</f>
        <v>61595123</v>
      </c>
    </row>
    <row r="23" customFormat="false" ht="15" hidden="false" customHeight="true" outlineLevel="0" collapsed="false">
      <c r="A23" s="1" t="s">
        <v>57</v>
      </c>
      <c r="B23" s="1" t="s">
        <v>58</v>
      </c>
      <c r="C23" s="1" t="n">
        <v>150032</v>
      </c>
      <c r="D23" s="1" t="n">
        <v>403312692</v>
      </c>
      <c r="E23" s="1" t="n">
        <v>2688</v>
      </c>
      <c r="F23" s="1" t="n">
        <v>20615</v>
      </c>
      <c r="G23" s="1" t="n">
        <v>1376618910</v>
      </c>
      <c r="H23" s="1" t="n">
        <v>196550</v>
      </c>
      <c r="I23" s="1" t="n">
        <v>7004</v>
      </c>
      <c r="J23" s="46" t="n">
        <f aca="false">TRUNC(ROUND(G23*0.25,2),2)</f>
        <v>344154727.5</v>
      </c>
    </row>
    <row r="24" customFormat="false" ht="15" hidden="false" customHeight="true" outlineLevel="0" collapsed="false">
      <c r="A24" s="1" t="s">
        <v>59</v>
      </c>
      <c r="B24" s="1" t="s">
        <v>60</v>
      </c>
      <c r="C24" s="1" t="n">
        <v>50874</v>
      </c>
      <c r="D24" s="1" t="n">
        <v>115875059</v>
      </c>
      <c r="E24" s="1" t="n">
        <v>2278</v>
      </c>
      <c r="F24" s="1" t="n">
        <v>5029</v>
      </c>
      <c r="G24" s="1" t="n">
        <v>236563599</v>
      </c>
      <c r="H24" s="1" t="n">
        <v>41365</v>
      </c>
      <c r="I24" s="1" t="n">
        <v>5719</v>
      </c>
      <c r="J24" s="46" t="n">
        <f aca="false">TRUNC(ROUND(G24*0.25,2),2)</f>
        <v>59140899.75</v>
      </c>
    </row>
    <row r="25" customFormat="false" ht="15" hidden="false" customHeight="true" outlineLevel="0" collapsed="false">
      <c r="A25" s="1" t="s">
        <v>61</v>
      </c>
      <c r="B25" s="1" t="s">
        <v>62</v>
      </c>
      <c r="C25" s="1" t="n">
        <v>110521</v>
      </c>
      <c r="D25" s="1" t="n">
        <v>279335371</v>
      </c>
      <c r="E25" s="1" t="n">
        <v>2527</v>
      </c>
      <c r="F25" s="1" t="n">
        <v>12974</v>
      </c>
      <c r="G25" s="1" t="n">
        <v>658527936</v>
      </c>
      <c r="H25" s="1" t="n">
        <v>118870</v>
      </c>
      <c r="I25" s="1" t="n">
        <v>5540</v>
      </c>
      <c r="J25" s="46" t="n">
        <f aca="false">TRUNC(ROUND(G25*0.25,2),2)</f>
        <v>164631984</v>
      </c>
    </row>
    <row r="26" customFormat="false" ht="15" hidden="false" customHeight="true" outlineLevel="0" collapsed="false">
      <c r="A26" s="1" t="s">
        <v>63</v>
      </c>
      <c r="B26" s="1" t="s">
        <v>64</v>
      </c>
      <c r="C26" s="1" t="n">
        <v>57641</v>
      </c>
      <c r="D26" s="1" t="n">
        <v>162847618</v>
      </c>
      <c r="E26" s="1" t="n">
        <v>2825</v>
      </c>
      <c r="F26" s="1" t="n">
        <v>4125</v>
      </c>
      <c r="G26" s="1" t="n">
        <v>196482277</v>
      </c>
      <c r="H26" s="1" t="n">
        <v>34584</v>
      </c>
      <c r="I26" s="1" t="n">
        <v>5681</v>
      </c>
      <c r="J26" s="46" t="n">
        <f aca="false">TRUNC(ROUND(G26*0.25,2),2)</f>
        <v>49120569.25</v>
      </c>
    </row>
    <row r="27" customFormat="false" ht="15" hidden="false" customHeight="true" outlineLevel="0" collapsed="false">
      <c r="A27" s="1" t="s">
        <v>65</v>
      </c>
      <c r="B27" s="1" t="s">
        <v>66</v>
      </c>
      <c r="C27" s="1" t="n">
        <v>127190</v>
      </c>
      <c r="D27" s="1" t="n">
        <v>338192556</v>
      </c>
      <c r="E27" s="1" t="n">
        <v>2659</v>
      </c>
      <c r="F27" s="1" t="n">
        <v>14945</v>
      </c>
      <c r="G27" s="1" t="n">
        <v>909493750</v>
      </c>
      <c r="H27" s="1" t="n">
        <v>143165</v>
      </c>
      <c r="I27" s="1" t="n">
        <v>6353</v>
      </c>
      <c r="J27" s="46" t="n">
        <f aca="false">TRUNC(ROUND(G27*0.25,2),2)</f>
        <v>227373437.5</v>
      </c>
    </row>
    <row r="28" customFormat="false" ht="15" hidden="false" customHeight="true" outlineLevel="0" collapsed="false">
      <c r="A28" s="1" t="s">
        <v>67</v>
      </c>
      <c r="B28" s="1" t="s">
        <v>68</v>
      </c>
      <c r="C28" s="1" t="n">
        <v>113213</v>
      </c>
      <c r="D28" s="1" t="n">
        <v>285124117</v>
      </c>
      <c r="E28" s="1" t="n">
        <v>2518</v>
      </c>
      <c r="F28" s="1" t="n">
        <v>9482</v>
      </c>
      <c r="G28" s="1" t="n">
        <v>472165953</v>
      </c>
      <c r="H28" s="1" t="n">
        <v>82432</v>
      </c>
      <c r="I28" s="1" t="n">
        <v>5728</v>
      </c>
      <c r="J28" s="46" t="n">
        <f aca="false">TRUNC(ROUND(G28*0.25,2),2)</f>
        <v>118041488.25</v>
      </c>
    </row>
    <row r="29" customFormat="false" ht="15" hidden="false" customHeight="true" outlineLevel="0" collapsed="false">
      <c r="A29" s="1" t="s">
        <v>69</v>
      </c>
      <c r="B29" s="1" t="s">
        <v>70</v>
      </c>
      <c r="C29" s="1" t="n">
        <v>90919</v>
      </c>
      <c r="D29" s="1" t="n">
        <v>216081410</v>
      </c>
      <c r="E29" s="1" t="n">
        <v>2377</v>
      </c>
      <c r="F29" s="1" t="n">
        <v>6671</v>
      </c>
      <c r="G29" s="1" t="n">
        <v>496616881</v>
      </c>
      <c r="H29" s="1" t="n">
        <v>73149</v>
      </c>
      <c r="I29" s="1" t="n">
        <v>6789</v>
      </c>
      <c r="J29" s="46" t="n">
        <f aca="false">TRUNC(ROUND(G29*0.25,2),2)</f>
        <v>124154220.25</v>
      </c>
    </row>
    <row r="30" customFormat="false" ht="15" hidden="false" customHeight="true" outlineLevel="0" collapsed="false">
      <c r="A30" s="1" t="s">
        <v>71</v>
      </c>
      <c r="B30" s="1" t="s">
        <v>72</v>
      </c>
      <c r="C30" s="1" t="n">
        <v>186717</v>
      </c>
      <c r="D30" s="1" t="n">
        <v>564600371</v>
      </c>
      <c r="E30" s="1" t="n">
        <v>3024</v>
      </c>
      <c r="F30" s="1" t="n">
        <v>19162</v>
      </c>
      <c r="G30" s="1" t="n">
        <v>1253367883</v>
      </c>
      <c r="H30" s="1" t="n">
        <v>194795</v>
      </c>
      <c r="I30" s="1" t="n">
        <v>6434</v>
      </c>
      <c r="J30" s="46" t="n">
        <f aca="false">TRUNC(ROUND(G30*0.25,2),2)</f>
        <v>313341970.75</v>
      </c>
    </row>
    <row r="31" customFormat="false" ht="15" hidden="false" customHeight="true" outlineLevel="0" collapsed="false">
      <c r="A31" s="1" t="s">
        <v>73</v>
      </c>
      <c r="B31" s="1" t="s">
        <v>74</v>
      </c>
      <c r="C31" s="1" t="n">
        <v>72652</v>
      </c>
      <c r="D31" s="1" t="n">
        <v>170348919</v>
      </c>
      <c r="E31" s="1" t="n">
        <v>2345</v>
      </c>
      <c r="F31" s="1" t="n">
        <v>8403</v>
      </c>
      <c r="G31" s="1" t="n">
        <v>445858866</v>
      </c>
      <c r="H31" s="1" t="n">
        <v>80217</v>
      </c>
      <c r="I31" s="1" t="n">
        <v>5558</v>
      </c>
      <c r="J31" s="46" t="n">
        <f aca="false">TRUNC(ROUND(G31*0.25,2),2)</f>
        <v>111464716.5</v>
      </c>
    </row>
    <row r="32" customFormat="false" ht="15" hidden="false" customHeight="true" outlineLevel="0" collapsed="false">
      <c r="A32" s="1" t="s">
        <v>75</v>
      </c>
      <c r="B32" s="1" t="s">
        <v>76</v>
      </c>
      <c r="C32" s="1" t="n">
        <v>52532</v>
      </c>
      <c r="D32" s="1" t="n">
        <v>139007689</v>
      </c>
      <c r="E32" s="1" t="n">
        <v>2646</v>
      </c>
      <c r="F32" s="1" t="n">
        <v>5516</v>
      </c>
      <c r="G32" s="1" t="n">
        <v>277802008</v>
      </c>
      <c r="H32" s="1" t="n">
        <v>48094</v>
      </c>
      <c r="I32" s="1" t="n">
        <v>5776</v>
      </c>
      <c r="J32" s="46" t="n">
        <f aca="false">TRUNC(ROUND(G32*0.25,2),2)</f>
        <v>69450502</v>
      </c>
    </row>
    <row r="33" customFormat="false" ht="15" hidden="false" customHeight="true" outlineLevel="0" collapsed="false">
      <c r="A33" s="1" t="s">
        <v>77</v>
      </c>
      <c r="B33" s="1" t="s">
        <v>78</v>
      </c>
      <c r="C33" s="1" t="n">
        <v>98289</v>
      </c>
      <c r="D33" s="1" t="n">
        <v>278977149</v>
      </c>
      <c r="E33" s="1" t="n">
        <v>2838</v>
      </c>
      <c r="F33" s="1" t="n">
        <v>12720</v>
      </c>
      <c r="G33" s="1" t="n">
        <v>1063352983</v>
      </c>
      <c r="H33" s="1" t="n">
        <v>150149</v>
      </c>
      <c r="I33" s="1" t="n">
        <v>7082</v>
      </c>
      <c r="J33" s="46" t="n">
        <f aca="false">TRUNC(ROUND(G33*0.25,2),2)</f>
        <v>265838245.75</v>
      </c>
    </row>
    <row r="34" customFormat="false" ht="15" hidden="false" customHeight="true" outlineLevel="0" collapsed="false">
      <c r="A34" s="1" t="s">
        <v>79</v>
      </c>
      <c r="B34" s="1" t="s">
        <v>80</v>
      </c>
      <c r="C34" s="1" t="n">
        <v>133487</v>
      </c>
      <c r="D34" s="1" t="n">
        <v>315036337</v>
      </c>
      <c r="E34" s="1" t="n">
        <v>2360</v>
      </c>
      <c r="F34" s="1" t="n">
        <v>15608</v>
      </c>
      <c r="G34" s="1" t="n">
        <v>696483640</v>
      </c>
      <c r="H34" s="1" t="n">
        <v>131635</v>
      </c>
      <c r="I34" s="1" t="n">
        <v>5291</v>
      </c>
      <c r="J34" s="46" t="n">
        <f aca="false">TRUNC(ROUND(G34*0.25,2),2)</f>
        <v>174120910</v>
      </c>
    </row>
    <row r="35" customFormat="false" ht="15" hidden="false" customHeight="true" outlineLevel="0" collapsed="false">
      <c r="A35" s="1" t="s">
        <v>81</v>
      </c>
      <c r="B35" s="1" t="s">
        <v>82</v>
      </c>
      <c r="C35" s="1" t="n">
        <v>81985</v>
      </c>
      <c r="D35" s="1" t="n">
        <v>201479238</v>
      </c>
      <c r="E35" s="1" t="n">
        <v>2458</v>
      </c>
      <c r="F35" s="1" t="n">
        <v>5149</v>
      </c>
      <c r="G35" s="1" t="n">
        <v>257489622</v>
      </c>
      <c r="H35" s="1" t="n">
        <v>45383</v>
      </c>
      <c r="I35" s="1" t="n">
        <v>5674</v>
      </c>
      <c r="J35" s="46" t="n">
        <f aca="false">TRUNC(ROUND(G35*0.25,2),2)</f>
        <v>64372405.5</v>
      </c>
    </row>
    <row r="36" customFormat="false" ht="15" hidden="false" customHeight="true" outlineLevel="0" collapsed="false">
      <c r="A36" s="1" t="s">
        <v>83</v>
      </c>
      <c r="B36" s="1" t="s">
        <v>84</v>
      </c>
      <c r="C36" s="1" t="n">
        <v>152034</v>
      </c>
      <c r="D36" s="1" t="n">
        <v>424382710</v>
      </c>
      <c r="E36" s="1" t="n">
        <v>2791</v>
      </c>
      <c r="F36" s="1" t="n">
        <v>25116</v>
      </c>
      <c r="G36" s="1" t="n">
        <v>2160047549</v>
      </c>
      <c r="H36" s="1" t="n">
        <v>278027</v>
      </c>
      <c r="I36" s="1" t="n">
        <v>7769</v>
      </c>
      <c r="J36" s="46" t="n">
        <f aca="false">TRUNC(ROUND(G36*0.25,2),2)</f>
        <v>540011887.25</v>
      </c>
    </row>
    <row r="37" customFormat="false" ht="15" hidden="false" customHeight="true" outlineLevel="0" collapsed="false">
      <c r="A37" s="1" t="s">
        <v>85</v>
      </c>
      <c r="B37" s="1" t="s">
        <v>86</v>
      </c>
      <c r="C37" s="1" t="n">
        <v>44643</v>
      </c>
      <c r="D37" s="1" t="n">
        <v>115799568</v>
      </c>
      <c r="E37" s="1" t="n">
        <v>2594</v>
      </c>
      <c r="F37" s="1" t="n">
        <v>4702</v>
      </c>
      <c r="G37" s="1" t="n">
        <v>279854894</v>
      </c>
      <c r="H37" s="1" t="n">
        <v>45137</v>
      </c>
      <c r="I37" s="1" t="n">
        <v>6200</v>
      </c>
      <c r="J37" s="46" t="n">
        <f aca="false">TRUNC(ROUND(G37*0.25,2),2)</f>
        <v>69963723.5</v>
      </c>
    </row>
    <row r="38" customFormat="false" ht="15" hidden="false" customHeight="true" outlineLevel="0" collapsed="false">
      <c r="A38" s="1" t="s">
        <v>87</v>
      </c>
      <c r="B38" s="1" t="s">
        <v>88</v>
      </c>
      <c r="C38" s="1" t="n">
        <v>80176</v>
      </c>
      <c r="D38" s="1" t="n">
        <v>183413901</v>
      </c>
      <c r="E38" s="1" t="n">
        <v>2288</v>
      </c>
      <c r="F38" s="1" t="n">
        <v>5938</v>
      </c>
      <c r="G38" s="1" t="n">
        <v>316827531</v>
      </c>
      <c r="H38" s="1" t="n">
        <v>56464</v>
      </c>
      <c r="I38" s="1" t="n">
        <v>5611</v>
      </c>
      <c r="J38" s="46" t="n">
        <f aca="false">TRUNC(ROUND(G38*0.25,2),2)</f>
        <v>79206882.75</v>
      </c>
    </row>
    <row r="39" customFormat="false" ht="15" hidden="false" customHeight="true" outlineLevel="0" collapsed="false">
      <c r="A39" s="1" t="s">
        <v>89</v>
      </c>
      <c r="B39" s="1" t="s">
        <v>90</v>
      </c>
      <c r="C39" s="1" t="n">
        <v>95851</v>
      </c>
      <c r="D39" s="1" t="n">
        <v>261059663</v>
      </c>
      <c r="E39" s="1" t="n">
        <v>2724</v>
      </c>
      <c r="F39" s="1" t="n">
        <v>9021</v>
      </c>
      <c r="G39" s="1" t="n">
        <v>456761421</v>
      </c>
      <c r="H39" s="1" t="n">
        <v>82796</v>
      </c>
      <c r="I39" s="1" t="n">
        <v>5517</v>
      </c>
      <c r="J39" s="46" t="n">
        <f aca="false">TRUNC(ROUND(G39*0.25,2),2)</f>
        <v>114190355.25</v>
      </c>
    </row>
    <row r="40" customFormat="false" ht="15" hidden="false" customHeight="true" outlineLevel="0" collapsed="false">
      <c r="A40" s="1" t="s">
        <v>91</v>
      </c>
      <c r="B40" s="1" t="s">
        <v>92</v>
      </c>
      <c r="C40" s="1" t="n">
        <v>72126</v>
      </c>
      <c r="D40" s="1" t="n">
        <v>162988084</v>
      </c>
      <c r="E40" s="1" t="n">
        <v>2260</v>
      </c>
      <c r="F40" s="1" t="n">
        <v>6451</v>
      </c>
      <c r="G40" s="1" t="n">
        <v>335439511</v>
      </c>
      <c r="H40" s="1" t="n">
        <v>60654</v>
      </c>
      <c r="I40" s="1" t="n">
        <v>5530</v>
      </c>
      <c r="J40" s="46" t="n">
        <f aca="false">TRUNC(ROUND(G40*0.25,2),2)</f>
        <v>83859877.75</v>
      </c>
    </row>
    <row r="41" customFormat="false" ht="15" hidden="false" customHeight="true" outlineLevel="0" collapsed="false">
      <c r="A41" s="1" t="s">
        <v>93</v>
      </c>
      <c r="B41" s="1" t="s">
        <v>94</v>
      </c>
      <c r="C41" s="1" t="n">
        <v>56960</v>
      </c>
      <c r="D41" s="1" t="n">
        <v>135734416</v>
      </c>
      <c r="E41" s="1" t="n">
        <v>2383</v>
      </c>
      <c r="F41" s="1" t="n">
        <v>4856</v>
      </c>
      <c r="G41" s="1" t="n">
        <v>254705210</v>
      </c>
      <c r="H41" s="1" t="n">
        <v>42058</v>
      </c>
      <c r="I41" s="1" t="n">
        <v>6056</v>
      </c>
      <c r="J41" s="46" t="n">
        <f aca="false">TRUNC(ROUND(G41*0.25,2),2)</f>
        <v>63676302.5</v>
      </c>
    </row>
    <row r="42" customFormat="false" ht="15" hidden="false" customHeight="true" outlineLevel="0" collapsed="false">
      <c r="A42" s="1" t="s">
        <v>95</v>
      </c>
      <c r="B42" s="1" t="s">
        <v>147</v>
      </c>
      <c r="C42" s="1" t="n">
        <v>466244</v>
      </c>
      <c r="D42" s="1" t="n">
        <v>1648046487</v>
      </c>
      <c r="E42" s="1" t="n">
        <f aca="false">D42/C42</f>
        <v>3534.72964156107</v>
      </c>
      <c r="F42" s="1" t="n">
        <v>110368</v>
      </c>
      <c r="G42" s="1" t="n">
        <v>14993321060</v>
      </c>
      <c r="H42" s="1" t="n">
        <v>1625212</v>
      </c>
      <c r="I42" s="1" t="n">
        <v>9225</v>
      </c>
      <c r="J42" s="46" t="n">
        <f aca="false">TRUNC(ROUND(G42*0.25,2),2)</f>
        <v>3748330265</v>
      </c>
    </row>
    <row r="43" customFormat="false" ht="15" hidden="false" customHeight="true" outlineLevel="0" collapsed="false">
      <c r="A43" s="1" t="s">
        <v>97</v>
      </c>
      <c r="B43" s="1" t="s">
        <v>98</v>
      </c>
      <c r="C43" s="1" t="n">
        <v>77950</v>
      </c>
      <c r="D43" s="1" t="n">
        <v>213713840</v>
      </c>
      <c r="E43" s="1" t="n">
        <v>2742</v>
      </c>
      <c r="F43" s="1" t="n">
        <v>29468</v>
      </c>
      <c r="G43" s="1" t="n">
        <v>1828268772</v>
      </c>
      <c r="H43" s="1" t="n">
        <v>264860</v>
      </c>
      <c r="I43" s="1" t="n">
        <v>6903</v>
      </c>
      <c r="J43" s="46" t="n">
        <f aca="false">TRUNC(ROUND(G43*0.25,2),2)</f>
        <v>457067193</v>
      </c>
    </row>
    <row r="44" customFormat="false" ht="15" hidden="false" customHeight="true" outlineLevel="0" collapsed="false">
      <c r="A44" s="1" t="s">
        <v>146</v>
      </c>
      <c r="D44" s="1" t="n">
        <f aca="false">SUBTOTAL(109,Table2[Valoarea totală a drepturilor de pensie cuvenite       -lei-])</f>
        <v>12800573739</v>
      </c>
      <c r="F44" s="1" t="n">
        <f aca="false">SUBTOTAL(109,Table2[Numar de angajatori])</f>
        <v>590403</v>
      </c>
      <c r="G44" s="1" t="n">
        <f aca="false">SUBTOTAL(109,Table2[Fond de salarii])</f>
        <v>44288490507</v>
      </c>
      <c r="H44" s="1" t="n">
        <f aca="false">SUBTOTAL(109,Table2[Numarul de asigurati])</f>
        <v>6196547</v>
      </c>
      <c r="I44" s="1" t="n">
        <f aca="false">Table2[[#Totals],[Fond de salarii]]/Table2[[#Totals],[Numarul de asigurati]]</f>
        <v>7147.28549739072</v>
      </c>
      <c r="J44" s="46" t="n">
        <f aca="false">SUBTOTAL(109,Table2[Aproximativ 25%])</f>
        <v>11072122626.75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2026-04-21T11:59:58Z</dcterms:created>
  <dc:creator>Nelu Badalan</dc:creator>
  <dc:description/>
  <dc:language>en-US</dc:language>
  <cp:lastModifiedBy/>
  <dcterms:modified xsi:type="dcterms:W3CDTF">2026-04-21T12:50:43Z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